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FSTK20\p319652\2025\3125000151-001\3125000151-001-令和7年度　石狩湾新港におけるブル－カーボン事業に関する調査業務\04検討\05申請書\材料\"/>
    </mc:Choice>
  </mc:AlternateContent>
  <xr:revisionPtr revIDLastSave="0" documentId="13_ncr:1_{CCBACAC8-B9B6-4370-A602-12E5EB6CB455}" xr6:coauthVersionLast="47" xr6:coauthVersionMax="47" xr10:uidLastSave="{00000000-0000-0000-0000-000000000000}"/>
  <bookViews>
    <workbookView xWindow="-105" yWindow="0" windowWidth="14610" windowHeight="15585" firstSheet="1" activeTab="5" xr2:uid="{00000000-000D-0000-FFFF-FFFF00000000}"/>
  </bookViews>
  <sheets>
    <sheet name="護岸延長" sheetId="7" r:id="rId1"/>
    <sheet name="A被度別面積増減" sheetId="1" r:id="rId2"/>
    <sheet name="Wa被度別湿重量2025" sheetId="2" r:id="rId3"/>
    <sheet name="コンブ湿重量計測結果" sheetId="8" r:id="rId4"/>
    <sheet name="被度-湿重量" sheetId="5" r:id="rId5"/>
    <sheet name="BC量 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6" l="1"/>
  <c r="Q13" i="6"/>
  <c r="R10" i="6"/>
  <c r="Q10" i="6"/>
  <c r="Q9" i="6"/>
  <c r="R9" i="6"/>
  <c r="Q14" i="6"/>
  <c r="F7" i="2"/>
  <c r="F5" i="2"/>
  <c r="F6" i="2"/>
  <c r="F4" i="2"/>
  <c r="F3" i="2"/>
  <c r="E3" i="2"/>
  <c r="E4" i="2"/>
  <c r="E5" i="2"/>
  <c r="E6" i="2"/>
  <c r="E2" i="2"/>
  <c r="D12" i="8"/>
  <c r="F12" i="8"/>
  <c r="B12" i="8"/>
  <c r="F2" i="2"/>
  <c r="B17" i="1"/>
  <c r="B8" i="1"/>
  <c r="C17" i="1"/>
  <c r="C8" i="1"/>
  <c r="J5" i="6" l="1"/>
  <c r="J4" i="6"/>
  <c r="C5" i="7"/>
  <c r="C2" i="7"/>
  <c r="M5" i="6" l="1"/>
  <c r="G5" i="1"/>
  <c r="C6" i="6" s="1"/>
  <c r="G4" i="1"/>
  <c r="C5" i="6" s="1"/>
  <c r="G3" i="1"/>
  <c r="C4" i="6" s="1"/>
  <c r="C2" i="2" l="1"/>
  <c r="G17" i="1"/>
  <c r="B42" i="5"/>
  <c r="G16" i="1"/>
  <c r="G15" i="1"/>
  <c r="J7" i="6" s="1"/>
  <c r="G14" i="1"/>
  <c r="J6" i="6" s="1"/>
  <c r="G13" i="1"/>
  <c r="G12" i="1"/>
  <c r="D2" i="2"/>
  <c r="H17" i="1"/>
  <c r="B2" i="5"/>
  <c r="C2" i="5"/>
  <c r="G2" i="5" s="1"/>
  <c r="B3" i="5"/>
  <c r="B4" i="5"/>
  <c r="B5" i="5"/>
  <c r="B6" i="5"/>
  <c r="G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G42" i="5"/>
  <c r="C10" i="5" s="1"/>
  <c r="H16" i="1"/>
  <c r="M8" i="6" s="1"/>
  <c r="D16" i="1"/>
  <c r="H15" i="1"/>
  <c r="M7" i="6" s="1"/>
  <c r="D15" i="1"/>
  <c r="H14" i="1"/>
  <c r="M6" i="6" s="1"/>
  <c r="D14" i="1"/>
  <c r="H13" i="1"/>
  <c r="D13" i="1"/>
  <c r="H12" i="1"/>
  <c r="M4" i="6" s="1"/>
  <c r="D12" i="1"/>
  <c r="H8" i="1"/>
  <c r="G8" i="1"/>
  <c r="D3" i="2"/>
  <c r="D4" i="2"/>
  <c r="D5" i="2"/>
  <c r="D6" i="2"/>
  <c r="C3" i="2"/>
  <c r="C4" i="2"/>
  <c r="C5" i="2"/>
  <c r="C6" i="2"/>
  <c r="H3" i="1"/>
  <c r="H4" i="1"/>
  <c r="H5" i="1"/>
  <c r="H6" i="1"/>
  <c r="H7" i="1"/>
  <c r="G6" i="1"/>
  <c r="C7" i="6" s="1"/>
  <c r="G7" i="1"/>
  <c r="C8" i="6" s="1"/>
  <c r="D4" i="1"/>
  <c r="D5" i="1"/>
  <c r="D6" i="1"/>
  <c r="D7" i="1"/>
  <c r="D3" i="1"/>
  <c r="F8" i="6" l="1"/>
  <c r="C9" i="6"/>
  <c r="Q4" i="6" s="1"/>
  <c r="F5" i="6"/>
  <c r="F4" i="6"/>
  <c r="F6" i="6"/>
  <c r="F7" i="6"/>
  <c r="M9" i="6"/>
  <c r="J8" i="6"/>
  <c r="J9" i="6" s="1"/>
  <c r="I4" i="1"/>
  <c r="D8" i="1"/>
  <c r="I8" i="1"/>
  <c r="I3" i="1"/>
  <c r="I12" i="1"/>
  <c r="I15" i="1"/>
  <c r="C38" i="5"/>
  <c r="C18" i="5"/>
  <c r="C37" i="5"/>
  <c r="C17" i="5"/>
  <c r="C22" i="5"/>
  <c r="G4" i="5" s="1"/>
  <c r="C39" i="5"/>
  <c r="C9" i="5"/>
  <c r="C27" i="5"/>
  <c r="C7" i="5"/>
  <c r="C36" i="5"/>
  <c r="C26" i="5"/>
  <c r="C16" i="5"/>
  <c r="C6" i="5"/>
  <c r="C29" i="5"/>
  <c r="C8" i="5"/>
  <c r="C35" i="5"/>
  <c r="C25" i="5"/>
  <c r="C15" i="5"/>
  <c r="C19" i="5"/>
  <c r="C28" i="5"/>
  <c r="C33" i="5"/>
  <c r="C23" i="5"/>
  <c r="C13" i="5"/>
  <c r="C34" i="5"/>
  <c r="C24" i="5"/>
  <c r="C14" i="5"/>
  <c r="C5" i="5"/>
  <c r="C4" i="5"/>
  <c r="C32" i="5"/>
  <c r="G5" i="5" s="1"/>
  <c r="C12" i="5"/>
  <c r="G3" i="5" s="1"/>
  <c r="C41" i="5"/>
  <c r="C31" i="5"/>
  <c r="C21" i="5"/>
  <c r="C11" i="5"/>
  <c r="C3" i="5"/>
  <c r="C40" i="5"/>
  <c r="C30" i="5"/>
  <c r="C20" i="5"/>
  <c r="I14" i="1"/>
  <c r="I17" i="1"/>
  <c r="D17" i="1"/>
  <c r="I13" i="1"/>
  <c r="I16" i="1"/>
  <c r="I6" i="1"/>
  <c r="I5" i="1"/>
  <c r="I7" i="1"/>
  <c r="F9" i="6" l="1"/>
  <c r="R5" i="6"/>
  <c r="M11" i="6"/>
  <c r="J11" i="6"/>
  <c r="Q5" i="6"/>
  <c r="R4" i="6" l="1"/>
  <c r="Q15" i="6" l="1"/>
</calcChain>
</file>

<file path=xl/sharedStrings.xml><?xml version="1.0" encoding="utf-8"?>
<sst xmlns="http://schemas.openxmlformats.org/spreadsheetml/2006/main" count="94" uniqueCount="54">
  <si>
    <t>被度階級</t>
    <rPh sb="0" eb="4">
      <t>ヒドカイキュウ</t>
    </rPh>
    <phoneticPr fontId="2"/>
  </si>
  <si>
    <t>増減量</t>
    <rPh sb="0" eb="3">
      <t>ゾウゲンリョウ</t>
    </rPh>
    <phoneticPr fontId="2"/>
  </si>
  <si>
    <t>ha換算</t>
    <rPh sb="2" eb="4">
      <t>カンサン</t>
    </rPh>
    <phoneticPr fontId="2"/>
  </si>
  <si>
    <t>㎡</t>
    <phoneticPr fontId="2"/>
  </si>
  <si>
    <t>CO₂吸収量= A × Wa × (1-Pw) × Pc × Rb × 44/12 × ( Pr1 + Pr2 ) × Ce</t>
    <phoneticPr fontId="2"/>
  </si>
  <si>
    <t>Pw</t>
    <phoneticPr fontId="2"/>
  </si>
  <si>
    <t>Pc</t>
    <phoneticPr fontId="2"/>
  </si>
  <si>
    <t>Rb</t>
    <phoneticPr fontId="2"/>
  </si>
  <si>
    <t>Pr1</t>
    <phoneticPr fontId="2"/>
  </si>
  <si>
    <t>Pr2</t>
    <phoneticPr fontId="2"/>
  </si>
  <si>
    <t>Ce</t>
    <phoneticPr fontId="2"/>
  </si>
  <si>
    <t>kgww/ha</t>
    <phoneticPr fontId="2"/>
  </si>
  <si>
    <t>BC量</t>
    <rPh sb="2" eb="3">
      <t>リョウ</t>
    </rPh>
    <phoneticPr fontId="2"/>
  </si>
  <si>
    <t>合計</t>
    <rPh sb="0" eb="2">
      <t>ゴウケイ</t>
    </rPh>
    <phoneticPr fontId="2"/>
  </si>
  <si>
    <t>t-CO₂/年</t>
    <rPh sb="6" eb="7">
      <t>ネン</t>
    </rPh>
    <phoneticPr fontId="2"/>
  </si>
  <si>
    <t>式2による2025年の吸収量</t>
    <rPh sb="0" eb="1">
      <t>シキ</t>
    </rPh>
    <rPh sb="9" eb="10">
      <t>ネン</t>
    </rPh>
    <rPh sb="11" eb="14">
      <t>キュウシュウリョウ</t>
    </rPh>
    <phoneticPr fontId="2"/>
  </si>
  <si>
    <t>2020年</t>
    <rPh sb="4" eb="5">
      <t>ネン</t>
    </rPh>
    <phoneticPr fontId="2"/>
  </si>
  <si>
    <t>2025年</t>
    <rPh sb="4" eb="5">
      <t>ネン</t>
    </rPh>
    <phoneticPr fontId="2"/>
  </si>
  <si>
    <t>北</t>
    <rPh sb="0" eb="1">
      <t>キタ</t>
    </rPh>
    <phoneticPr fontId="2"/>
  </si>
  <si>
    <t>西</t>
    <rPh sb="0" eb="1">
      <t>ニシ</t>
    </rPh>
    <phoneticPr fontId="2"/>
  </si>
  <si>
    <t>北防波堤（活動区）</t>
    <rPh sb="0" eb="1">
      <t>キタ</t>
    </rPh>
    <rPh sb="1" eb="4">
      <t>ボウハテイ</t>
    </rPh>
    <phoneticPr fontId="2"/>
  </si>
  <si>
    <t>2020年（活動前）</t>
    <rPh sb="4" eb="5">
      <t>ネン</t>
    </rPh>
    <rPh sb="6" eb="9">
      <t>カツドウマエ</t>
    </rPh>
    <phoneticPr fontId="2"/>
  </si>
  <si>
    <t>2025年（活動後）</t>
    <rPh sb="4" eb="5">
      <t>ネン</t>
    </rPh>
    <rPh sb="6" eb="8">
      <t>カツドウ</t>
    </rPh>
    <rPh sb="8" eb="9">
      <t>ゴ</t>
    </rPh>
    <phoneticPr fontId="2"/>
  </si>
  <si>
    <t>西防砂堤（対照区）</t>
    <rPh sb="0" eb="1">
      <t>ニシ</t>
    </rPh>
    <rPh sb="1" eb="3">
      <t>ボウサ</t>
    </rPh>
    <rPh sb="3" eb="4">
      <t>ツツミ</t>
    </rPh>
    <rPh sb="5" eb="8">
      <t>タイショウク</t>
    </rPh>
    <phoneticPr fontId="2"/>
  </si>
  <si>
    <t>式2</t>
    <rPh sb="0" eb="1">
      <t>シキ</t>
    </rPh>
    <phoneticPr fontId="2"/>
  </si>
  <si>
    <t>ホソメコンブ補正係数</t>
    <rPh sb="6" eb="8">
      <t>ホセイ</t>
    </rPh>
    <rPh sb="8" eb="10">
      <t>ケイスウ</t>
    </rPh>
    <phoneticPr fontId="2"/>
  </si>
  <si>
    <t>湿重量（ホソメコンブ補正）</t>
    <rPh sb="0" eb="3">
      <t>シツジュウリョウ</t>
    </rPh>
    <rPh sb="10" eb="12">
      <t>ホセイ</t>
    </rPh>
    <phoneticPr fontId="2"/>
  </si>
  <si>
    <t>湿重量（手引き換算式）</t>
    <rPh sb="0" eb="3">
      <t>シツジュウリョウ</t>
    </rPh>
    <rPh sb="4" eb="6">
      <t>テビ</t>
    </rPh>
    <rPh sb="7" eb="10">
      <t>カンサンシキ</t>
    </rPh>
    <phoneticPr fontId="2"/>
  </si>
  <si>
    <t>式２による2020年の吸収量</t>
    <rPh sb="0" eb="1">
      <t>シキ</t>
    </rPh>
    <rPh sb="9" eb="10">
      <t>ネン</t>
    </rPh>
    <rPh sb="11" eb="14">
      <t>キュウシュウリョウ</t>
    </rPh>
    <phoneticPr fontId="2"/>
  </si>
  <si>
    <t>護岸延長</t>
    <rPh sb="0" eb="4">
      <t>ゴガンエンチョウ</t>
    </rPh>
    <phoneticPr fontId="2"/>
  </si>
  <si>
    <t>護岸延長</t>
    <rPh sb="1" eb="3">
      <t>エンチョウ</t>
    </rPh>
    <phoneticPr fontId="2"/>
  </si>
  <si>
    <t>単位面積当たり</t>
    <rPh sb="0" eb="2">
      <t>タンイ</t>
    </rPh>
    <rPh sb="2" eb="4">
      <t>メンセキ</t>
    </rPh>
    <rPh sb="4" eb="5">
      <t>ア</t>
    </rPh>
    <phoneticPr fontId="2"/>
  </si>
  <si>
    <t>単位面積当たり吸収量</t>
    <rPh sb="0" eb="5">
      <t>タンイメンセキア</t>
    </rPh>
    <rPh sb="7" eb="10">
      <t>キュウシュウリョウ</t>
    </rPh>
    <phoneticPr fontId="2"/>
  </si>
  <si>
    <t>北防波堤の吸収量</t>
    <rPh sb="0" eb="1">
      <t>キタ</t>
    </rPh>
    <rPh sb="1" eb="4">
      <t>ボウハテイ</t>
    </rPh>
    <rPh sb="5" eb="7">
      <t>キュウシュウ</t>
    </rPh>
    <rPh sb="7" eb="8">
      <t>リョウ</t>
    </rPh>
    <phoneticPr fontId="2"/>
  </si>
  <si>
    <t>防波堤</t>
    <rPh sb="0" eb="3">
      <t>ボウハテイ</t>
    </rPh>
    <phoneticPr fontId="4"/>
  </si>
  <si>
    <t>護岸延長(m)</t>
    <rPh sb="0" eb="4">
      <t>ゴガンエンチョウ</t>
    </rPh>
    <phoneticPr fontId="4"/>
  </si>
  <si>
    <t>N3</t>
  </si>
  <si>
    <t>N4</t>
  </si>
  <si>
    <t>N5</t>
  </si>
  <si>
    <t>W2</t>
  </si>
  <si>
    <t>W1</t>
  </si>
  <si>
    <t>実測値</t>
    <rPh sb="0" eb="3">
      <t>ジッソクチ</t>
    </rPh>
    <phoneticPr fontId="2"/>
  </si>
  <si>
    <t>システム上のベースライン</t>
    <rPh sb="4" eb="5">
      <t>ウエ</t>
    </rPh>
    <phoneticPr fontId="2"/>
  </si>
  <si>
    <t>認証申請量</t>
    <rPh sb="0" eb="5">
      <t>ニンショウシンセイリョウ</t>
    </rPh>
    <phoneticPr fontId="2"/>
  </si>
  <si>
    <t>葉数</t>
    <rPh sb="0" eb="1">
      <t>ハ</t>
    </rPh>
    <rPh sb="1" eb="2">
      <t>スウ</t>
    </rPh>
    <phoneticPr fontId="2"/>
  </si>
  <si>
    <t>最大葉長（cm）</t>
    <rPh sb="0" eb="2">
      <t>サイダイ</t>
    </rPh>
    <rPh sb="2" eb="3">
      <t>ハ</t>
    </rPh>
    <rPh sb="3" eb="4">
      <t>ナガ</t>
    </rPh>
    <phoneticPr fontId="2"/>
  </si>
  <si>
    <t>湿重量（g）</t>
    <rPh sb="0" eb="3">
      <t>シツジュウリョウ</t>
    </rPh>
    <phoneticPr fontId="2"/>
  </si>
  <si>
    <t>No</t>
    <phoneticPr fontId="2"/>
  </si>
  <si>
    <t>平均</t>
    <rPh sb="0" eb="2">
      <t>ヘイキン</t>
    </rPh>
    <phoneticPr fontId="2"/>
  </si>
  <si>
    <t>面積（ha）</t>
    <rPh sb="0" eb="2">
      <t>メンセキ</t>
    </rPh>
    <phoneticPr fontId="2"/>
  </si>
  <si>
    <t>重量tww/ha</t>
    <rPh sb="0" eb="2">
      <t>ジュウリョウ</t>
    </rPh>
    <phoneticPr fontId="2"/>
  </si>
  <si>
    <t>重量kgww/㎡</t>
    <rPh sb="0" eb="2">
      <t>ジュウリョウ</t>
    </rPh>
    <phoneticPr fontId="2"/>
  </si>
  <si>
    <t>重量×面積</t>
    <rPh sb="0" eb="2">
      <t>ジュウリョウ</t>
    </rPh>
    <rPh sb="3" eb="5">
      <t>メンセキ</t>
    </rPh>
    <phoneticPr fontId="2"/>
  </si>
  <si>
    <t>システム申請値（加重平均値）⇒</t>
    <rPh sb="4" eb="6">
      <t>シンセイ</t>
    </rPh>
    <rPh sb="6" eb="7">
      <t>アタイ</t>
    </rPh>
    <rPh sb="8" eb="13">
      <t>カジュウヘイキンチ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</si>
</sst>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0"/>
    <numFmt numFmtId="177" formatCode="0.0"/>
    <numFmt numFmtId="178" formatCode="0.0_ "/>
    <numFmt numFmtId="179" formatCode="0.00000"/>
    <numFmt numFmtId="180" formatCode="0.00000_ "/>
    <numFmt numFmtId="181" formatCode="0.000000000000000_ "/>
    <numFmt numFmtId="182" formatCode="0.0000"/>
    <numFmt numFmtId="183" formatCode="0.00000000000000_ "/>
    <numFmt numFmtId="184" formatCode="0.000_ "/>
    <numFmt numFmtId="185" formatCode="0.000000000000000000_ "/>
  </numFmts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name val="Yu Gothic"/>
      <family val="2"/>
      <scheme val="minor"/>
    </font>
    <font>
      <sz val="11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3">
    <xf numFmtId="0" fontId="0" fillId="0" borderId="0" xfId="0"/>
    <xf numFmtId="176" fontId="0" fillId="0" borderId="0" xfId="0" applyNumberFormat="1"/>
    <xf numFmtId="177" fontId="0" fillId="2" borderId="0" xfId="0" applyNumberFormat="1" applyFill="1"/>
    <xf numFmtId="177" fontId="0" fillId="0" borderId="0" xfId="0" applyNumberFormat="1"/>
    <xf numFmtId="2" fontId="0" fillId="3" borderId="0" xfId="0" applyNumberFormat="1" applyFill="1"/>
    <xf numFmtId="178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0" fillId="3" borderId="0" xfId="0" applyFill="1"/>
    <xf numFmtId="1" fontId="3" fillId="0" borderId="0" xfId="0" applyNumberFormat="1" applyFont="1" applyAlignment="1">
      <alignment vertical="center"/>
    </xf>
    <xf numFmtId="179" fontId="0" fillId="0" borderId="0" xfId="0" applyNumberFormat="1"/>
    <xf numFmtId="0" fontId="1" fillId="0" borderId="1" xfId="1" applyBorder="1" applyAlignment="1">
      <alignment vertical="center" wrapText="1"/>
    </xf>
    <xf numFmtId="0" fontId="1" fillId="0" borderId="0" xfId="1">
      <alignment vertical="center"/>
    </xf>
    <xf numFmtId="0" fontId="1" fillId="0" borderId="2" xfId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1" fillId="0" borderId="4" xfId="1" applyBorder="1">
      <alignment vertical="center"/>
    </xf>
    <xf numFmtId="0" fontId="1" fillId="0" borderId="5" xfId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180" fontId="0" fillId="0" borderId="0" xfId="0" applyNumberFormat="1"/>
    <xf numFmtId="181" fontId="0" fillId="0" borderId="0" xfId="0" applyNumberFormat="1"/>
    <xf numFmtId="177" fontId="5" fillId="2" borderId="0" xfId="0" applyNumberFormat="1" applyFont="1" applyFill="1"/>
    <xf numFmtId="1" fontId="0" fillId="0" borderId="0" xfId="0" applyNumberFormat="1"/>
    <xf numFmtId="1" fontId="5" fillId="2" borderId="0" xfId="0" applyNumberFormat="1" applyFont="1" applyFill="1"/>
    <xf numFmtId="1" fontId="0" fillId="2" borderId="0" xfId="0" applyNumberFormat="1" applyFill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0" fontId="6" fillId="0" borderId="0" xfId="0" applyFont="1"/>
    <xf numFmtId="2" fontId="3" fillId="4" borderId="0" xfId="0" applyNumberFormat="1" applyFont="1" applyFill="1"/>
    <xf numFmtId="0" fontId="7" fillId="5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9" xfId="0" applyBorder="1"/>
    <xf numFmtId="0" fontId="0" fillId="2" borderId="9" xfId="0" applyFill="1" applyBorder="1"/>
    <xf numFmtId="1" fontId="0" fillId="0" borderId="9" xfId="0" applyNumberFormat="1" applyBorder="1"/>
    <xf numFmtId="179" fontId="3" fillId="0" borderId="9" xfId="0" applyNumberFormat="1" applyFont="1" applyBorder="1"/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標準" xfId="0" builtinId="0"/>
    <cellStyle name="標準 2" xfId="1" xr:uid="{50E1AB55-339F-41F9-9288-13D0366544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'被度-湿重量'!$B$1</c:f>
              <c:strCache>
                <c:ptCount val="1"/>
                <c:pt idx="0">
                  <c:v>湿重量（手引き換算式）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62406933508311457"/>
                  <c:y val="0.199753207932341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  <a:cs typeface="+mn-cs"/>
                      </a:defRPr>
                    </a:pPr>
                    <a:r>
                      <a:rPr lang="en-US" altLang="ja-JP" baseline="0"/>
                      <a:t>y = 0.9762e</a:t>
                    </a:r>
                    <a:r>
                      <a:rPr lang="en-US" altLang="ja-JP" baseline="30000"/>
                      <a:t>0.3855x</a:t>
                    </a:r>
                    <a:endParaRPr lang="en-US" altLang="ja-JP"/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en-US" altLang="ja-JP"/>
                </a:p>
              </c:txPr>
            </c:trendlineLbl>
          </c:trendline>
          <c:xVal>
            <c:numRef>
              <c:f>'被度-湿重量'!$A$2:$A$42</c:f>
              <c:numCache>
                <c:formatCode>General</c:formatCode>
                <c:ptCount val="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</c:numCache>
            </c:numRef>
          </c:xVal>
          <c:yVal>
            <c:numRef>
              <c:f>'被度-湿重量'!$B$2:$B$42</c:f>
              <c:numCache>
                <c:formatCode>General</c:formatCode>
                <c:ptCount val="41"/>
                <c:pt idx="0">
                  <c:v>1.4353549987007201</c:v>
                </c:pt>
                <c:pt idx="1">
                  <c:v>1.4917683144030374</c:v>
                </c:pt>
                <c:pt idx="2">
                  <c:v>1.5503988252880168</c:v>
                </c:pt>
                <c:pt idx="3">
                  <c:v>1.6113336730954557</c:v>
                </c:pt>
                <c:pt idx="4">
                  <c:v>1.6746634244701271</c:v>
                </c:pt>
                <c:pt idx="5">
                  <c:v>1.7404822055697673</c:v>
                </c:pt>
                <c:pt idx="6">
                  <c:v>1.8088878419635173</c:v>
                </c:pt>
                <c:pt idx="7">
                  <c:v>1.8799820040287503</c:v>
                </c:pt>
                <c:pt idx="8">
                  <c:v>1.9538703580623871</c:v>
                </c:pt>
                <c:pt idx="9">
                  <c:v>2.0306627233312908</c:v>
                </c:pt>
                <c:pt idx="10">
                  <c:v>2.1104732352951689</c:v>
                </c:pt>
                <c:pt idx="11">
                  <c:v>2.193420515244568</c:v>
                </c:pt>
                <c:pt idx="12">
                  <c:v>2.2796278466061048</c:v>
                </c:pt>
                <c:pt idx="13">
                  <c:v>2.3692233581769662</c:v>
                </c:pt>
                <c:pt idx="14">
                  <c:v>2.4623402145610149</c:v>
                </c:pt>
                <c:pt idx="15">
                  <c:v>2.5591168140895513</c:v>
                </c:pt>
                <c:pt idx="16">
                  <c:v>2.6596969945208899</c:v>
                </c:pt>
                <c:pt idx="17">
                  <c:v>2.764230246824487</c:v>
                </c:pt>
                <c:pt idx="18">
                  <c:v>2.8728719373673561</c:v>
                </c:pt>
                <c:pt idx="19">
                  <c:v>2.9857835388330121</c:v>
                </c:pt>
                <c:pt idx="20">
                  <c:v>3.1031328702161463</c:v>
                </c:pt>
                <c:pt idx="21">
                  <c:v>3.2250943462497434</c:v>
                </c:pt>
                <c:pt idx="22">
                  <c:v>3.3518492366353518</c:v>
                </c:pt>
                <c:pt idx="23">
                  <c:v>3.4835859354618051</c:v>
                </c:pt>
                <c:pt idx="24">
                  <c:v>3.6205002412128215</c:v>
                </c:pt>
                <c:pt idx="25">
                  <c:v>3.7627956477796545</c:v>
                </c:pt>
                <c:pt idx="26">
                  <c:v>3.9106836469113309</c:v>
                </c:pt>
                <c:pt idx="27">
                  <c:v>4.064384042551989</c:v>
                </c:pt>
                <c:pt idx="28">
                  <c:v>4.2241252775325311</c:v>
                </c:pt>
                <c:pt idx="29">
                  <c:v>4.3901447731021195</c:v>
                </c:pt>
                <c:pt idx="30">
                  <c:v>4.5626892818041984</c:v>
                </c:pt>
                <c:pt idx="31">
                  <c:v>4.74201525422147</c:v>
                </c:pt>
                <c:pt idx="32">
                  <c:v>4.9283892201349584</c:v>
                </c:pt>
                <c:pt idx="33">
                  <c:v>5.122088184663621</c:v>
                </c:pt>
                <c:pt idx="34">
                  <c:v>5.3234000399733521</c:v>
                </c:pt>
                <c:pt idx="35">
                  <c:v>5.5326239931672205</c:v>
                </c:pt>
                <c:pt idx="36">
                  <c:v>5.750071010992972</c:v>
                </c:pt>
                <c:pt idx="37">
                  <c:v>5.9760642820287231</c:v>
                </c:pt>
                <c:pt idx="38">
                  <c:v>6.2109396970337896</c:v>
                </c:pt>
                <c:pt idx="39">
                  <c:v>6.4550463481786178</c:v>
                </c:pt>
                <c:pt idx="40">
                  <c:v>6.7087470478957743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13-4593-BA1C-D1FC03329DD6}"/>
            </c:ext>
          </c:extLst>
        </c:ser>
        <c:ser>
          <c:idx val="1"/>
          <c:order val="1"/>
          <c:tx>
            <c:strRef>
              <c:f>'被度-湿重量'!$C$1</c:f>
              <c:strCache>
                <c:ptCount val="1"/>
                <c:pt idx="0">
                  <c:v>湿重量（ホソメコンブ補正）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62684711286089234"/>
                  <c:y val="0.18831620005832606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'被度-湿重量'!$A$2:$A$42</c:f>
              <c:numCache>
                <c:formatCode>General</c:formatCode>
                <c:ptCount val="4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</c:numCache>
            </c:numRef>
          </c:xVal>
          <c:yVal>
            <c:numRef>
              <c:f>'被度-湿重量'!$C$2:$C$42</c:f>
              <c:numCache>
                <c:formatCode>General</c:formatCode>
                <c:ptCount val="41"/>
                <c:pt idx="0">
                  <c:v>1.2195307758935809</c:v>
                </c:pt>
                <c:pt idx="1">
                  <c:v>1.2674616185990109</c:v>
                </c:pt>
                <c:pt idx="2">
                  <c:v>1.3172762724618663</c:v>
                </c:pt>
                <c:pt idx="3">
                  <c:v>1.3690487763322192</c:v>
                </c:pt>
                <c:pt idx="4">
                  <c:v>1.4228560789862743</c:v>
                </c:pt>
                <c:pt idx="5">
                  <c:v>1.4787781534943036</c:v>
                </c:pt>
                <c:pt idx="6">
                  <c:v>1.5368981160835433</c:v>
                </c:pt>
                <c:pt idx="7">
                  <c:v>1.5973023496727248</c:v>
                </c:pt>
                <c:pt idx="8">
                  <c:v>1.6600806322618455</c:v>
                </c:pt>
                <c:pt idx="9">
                  <c:v>1.7253262703680017</c:v>
                </c:pt>
                <c:pt idx="10">
                  <c:v>1.7931362377056126</c:v>
                </c:pt>
                <c:pt idx="11">
                  <c:v>1.863611319317144</c:v>
                </c:pt>
                <c:pt idx="12">
                  <c:v>1.9368562613685636</c:v>
                </c:pt>
                <c:pt idx="13">
                  <c:v>2.0129799268321604</c:v>
                </c:pt>
                <c:pt idx="14">
                  <c:v>2.0920954572881127</c:v>
                </c:pt>
                <c:pt idx="15">
                  <c:v>2.1743204410852996</c:v>
                </c:pt>
                <c:pt idx="16">
                  <c:v>2.259777088111282</c:v>
                </c:pt>
                <c:pt idx="17">
                  <c:v>2.3485924114312144</c:v>
                </c:pt>
                <c:pt idx="18">
                  <c:v>2.4408984160656546</c:v>
                </c:pt>
                <c:pt idx="19">
                  <c:v>2.5368322951878528</c:v>
                </c:pt>
                <c:pt idx="20">
                  <c:v>2.6365366340321184</c:v>
                </c:pt>
                <c:pt idx="21">
                  <c:v>2.7401596218163351</c:v>
                </c:pt>
                <c:pt idx="22">
                  <c:v>2.8478552719936037</c:v>
                </c:pt>
                <c:pt idx="23">
                  <c:v>2.9597836511603672</c:v>
                </c:pt>
                <c:pt idx="24">
                  <c:v>3.076111116961239</c:v>
                </c:pt>
                <c:pt idx="25">
                  <c:v>3.1970105653441299</c:v>
                </c:pt>
                <c:pt idx="26">
                  <c:v>3.3226616875331758</c:v>
                </c:pt>
                <c:pt idx="27">
                  <c:v>3.4532512371013837</c:v>
                </c:pt>
                <c:pt idx="28">
                  <c:v>3.5889733075399581</c:v>
                </c:pt>
                <c:pt idx="29">
                  <c:v>3.7300296207368415</c:v>
                </c:pt>
                <c:pt idx="30">
                  <c:v>3.8766298267932515</c:v>
                </c:pt>
                <c:pt idx="31">
                  <c:v>4.0289918156237965</c:v>
                </c:pt>
                <c:pt idx="32">
                  <c:v>4.1873420408033386</c:v>
                </c:pt>
                <c:pt idx="33">
                  <c:v>4.3519158561418791</c:v>
                </c:pt>
                <c:pt idx="34">
                  <c:v>4.5229578654877782</c:v>
                </c:pt>
                <c:pt idx="35">
                  <c:v>4.7007222862791549</c:v>
                </c:pt>
                <c:pt idx="36">
                  <c:v>4.8854733273838491</c:v>
                </c:pt>
                <c:pt idx="37">
                  <c:v>5.0774855817895084</c:v>
                </c:pt>
                <c:pt idx="38">
                  <c:v>5.2770444347274497</c:v>
                </c:pt>
                <c:pt idx="39">
                  <c:v>5.4844464878368955</c:v>
                </c:pt>
                <c:pt idx="40">
                  <c:v>5.7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13-4593-BA1C-D1FC03329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345567"/>
        <c:axId val="575340287"/>
      </c:scatterChart>
      <c:valAx>
        <c:axId val="575345567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/>
                  <a:t>被度階級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340287"/>
        <c:crosses val="autoZero"/>
        <c:crossBetween val="midCat"/>
        <c:majorUnit val="1"/>
      </c:valAx>
      <c:valAx>
        <c:axId val="57534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/>
                  <a:t>湿重量（</a:t>
                </a:r>
                <a:r>
                  <a:rPr lang="en-US"/>
                  <a:t>kgww/</a:t>
                </a:r>
                <a:r>
                  <a:rPr lang="ja-JP"/>
                  <a:t>㎡）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34556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890266841644793"/>
          <c:y val="6.0185185185185182E-2"/>
          <c:w val="0.41276399825021864"/>
          <c:h val="0.22055555555555556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単位</a:t>
            </a:r>
            <a:r>
              <a:rPr lang="ja-JP" altLang="en-US"/>
              <a:t>延長</a:t>
            </a:r>
            <a:r>
              <a:rPr lang="ja-JP"/>
              <a:t>当たりの</a:t>
            </a:r>
            <a:r>
              <a:rPr lang="en-US"/>
              <a:t>CO2</a:t>
            </a:r>
            <a:r>
              <a:rPr lang="ja-JP"/>
              <a:t>吸収量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'BC量 '!$P$9</c:f>
              <c:strCache>
                <c:ptCount val="1"/>
                <c:pt idx="0">
                  <c:v>北防波堤（活動区）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'BC量 '!$Q$8:$R$8</c:f>
              <c:strCache>
                <c:ptCount val="2"/>
                <c:pt idx="0">
                  <c:v>2020年（活動前）</c:v>
                </c:pt>
                <c:pt idx="1">
                  <c:v>2025年（活動後）</c:v>
                </c:pt>
              </c:strCache>
            </c:strRef>
          </c:cat>
          <c:val>
            <c:numRef>
              <c:f>'BC量 '!$Q$9:$R$9</c:f>
              <c:numCache>
                <c:formatCode>0.00000</c:formatCode>
                <c:ptCount val="2"/>
                <c:pt idx="0">
                  <c:v>9.6420052150392296E-4</c:v>
                </c:pt>
                <c:pt idx="1">
                  <c:v>1.8166546214600458E-3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D-4201-A08E-EF6555DEDF9D}"/>
            </c:ext>
          </c:extLst>
        </c:ser>
        <c:ser>
          <c:idx val="1"/>
          <c:order val="1"/>
          <c:tx>
            <c:strRef>
              <c:f>'BC量 '!$P$10</c:f>
              <c:strCache>
                <c:ptCount val="1"/>
                <c:pt idx="0">
                  <c:v>西防砂堤（対照区）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5045835118410935E-2"/>
                  <c:y val="5.75365251253104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90-4217-A8CF-B03247C8EE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'BC量 '!$Q$8:$R$8</c:f>
              <c:strCache>
                <c:ptCount val="2"/>
                <c:pt idx="0">
                  <c:v>2020年（活動前）</c:v>
                </c:pt>
                <c:pt idx="1">
                  <c:v>2025年（活動後）</c:v>
                </c:pt>
              </c:strCache>
            </c:strRef>
          </c:cat>
          <c:val>
            <c:numRef>
              <c:f>'BC量 '!$Q$10:$R$10</c:f>
              <c:numCache>
                <c:formatCode>0.00000</c:formatCode>
                <c:ptCount val="2"/>
                <c:pt idx="0">
                  <c:v>7.6862669372568184E-4</c:v>
                </c:pt>
                <c:pt idx="1">
                  <c:v>1.0069603799030917E-3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D-4201-A08E-EF6555DED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315616"/>
        <c:axId val="1432320896"/>
      </c:lineChart>
      <c:catAx>
        <c:axId val="143231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32320896"/>
        <c:crosses val="autoZero"/>
        <c:auto val="1"/>
        <c:lblAlgn val="ctr"/>
        <c:lblOffset val="100"/>
        <c:noMultiLvlLbl val="0"/>
      </c:catAx>
      <c:valAx>
        <c:axId val="143232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r>
                  <a:rPr lang="ja-JP" altLang="en-US" sz="900"/>
                  <a:t>単位延長当たりの</a:t>
                </a:r>
                <a:r>
                  <a:rPr lang="en-US" altLang="ja-JP" sz="900"/>
                  <a:t>CO2</a:t>
                </a:r>
                <a:r>
                  <a:rPr lang="ja-JP" altLang="en-US" sz="900"/>
                  <a:t>吸収量（</a:t>
                </a:r>
                <a:r>
                  <a:rPr lang="en-US" altLang="ja-JP" sz="900"/>
                  <a:t>t-CO2/m/</a:t>
                </a:r>
                <a:r>
                  <a:rPr lang="ja-JP" altLang="en-US" sz="900"/>
                  <a:t>年）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defRPr>
              </a:pPr>
              <a:endParaRPr lang="ja-JP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32315616"/>
        <c:crosses val="autoZero"/>
        <c:crossBetween val="between"/>
        <c:majorUnit val="5.0000000000000012E-4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129540</xdr:colOff>
      <xdr:row>0</xdr:row>
      <xdr:rowOff>76420</xdr:rowOff>
    </xdr:from>
    <xdr:to>
      <xdr:col>11</xdr:col>
      <xdr:colOff>0</xdr:colOff>
      <xdr:row>16</xdr:row>
      <xdr:rowOff>174053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8128B0B-2918-417C-BF6C-D7F8E460D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76420"/>
          <a:ext cx="5200650" cy="3764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271462</xdr:colOff>
      <xdr:row>6</xdr:row>
      <xdr:rowOff>133350</xdr:rowOff>
    </xdr:from>
    <xdr:to>
      <xdr:col>11</xdr:col>
      <xdr:colOff>42862</xdr:colOff>
      <xdr:row>18</xdr:row>
      <xdr:rowOff>19050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5068D289-79F4-7647-5868-C14E4463DB31}"/>
            </a:ext>
          </a:extLst>
        </xdr:cNvPr>
        <xdr:cNvGrpSpPr/>
      </xdr:nvGrpSpPr>
      <xdr:grpSpPr>
        <a:xfrm>
          <a:off x="3833812" y="1562100"/>
          <a:ext cx="4572000" cy="2743200"/>
          <a:chOff x="3833812" y="1562100"/>
          <a:chExt cx="4572000" cy="274320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540C8805-7B26-4725-8197-4110138148AC}"/>
              </a:ext>
            </a:extLst>
          </xdr:cNvPr>
          <xdr:cNvGraphicFramePr>
            <a:graphicFrameLocks/>
          </xdr:cNvGraphicFramePr>
        </xdr:nvGraphicFramePr>
        <xdr:xfrm>
          <a:off x="3833812" y="15621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楕円 2">
            <a:extLst>
              <a:ext uri="{FF2B5EF4-FFF2-40B4-BE49-F238E27FC236}">
                <a16:creationId xmlns:a16="http://schemas.microsoft.com/office/drawing/2014/main" id="{FA9B3CFD-33DB-1B60-1FA9-AE31E0CEC1C6}"/>
              </a:ext>
            </a:extLst>
          </xdr:cNvPr>
          <xdr:cNvSpPr/>
        </xdr:nvSpPr>
        <xdr:spPr>
          <a:xfrm>
            <a:off x="8172450" y="2238375"/>
            <a:ext cx="114300" cy="114300"/>
          </a:xfrm>
          <a:prstGeom prst="ellipse">
            <a:avLst/>
          </a:prstGeom>
          <a:solidFill>
            <a:schemeClr val="accent2"/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248475</xdr:colOff>
      <xdr:row>18</xdr:row>
      <xdr:rowOff>217598</xdr:rowOff>
    </xdr:from>
    <xdr:to>
      <xdr:col>19</xdr:col>
      <xdr:colOff>49695</xdr:colOff>
      <xdr:row>33</xdr:row>
      <xdr:rowOff>16565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FE5D1C5-2B77-8FE7-A209-C39CC8AB62D4}"/>
            </a:ext>
          </a:extLst>
        </xdr:cNvPr>
        <xdr:cNvGrpSpPr/>
      </xdr:nvGrpSpPr>
      <xdr:grpSpPr>
        <a:xfrm>
          <a:off x="13935167" y="4569790"/>
          <a:ext cx="5750682" cy="3425794"/>
          <a:chOff x="10933041" y="3828815"/>
          <a:chExt cx="5350567" cy="3401902"/>
        </a:xfrm>
      </xdr:grpSpPr>
      <xdr:graphicFrame macro="">
        <xdr:nvGraphicFramePr>
          <xdr:cNvPr id="4" name="グラフ 3">
            <a:extLst>
              <a:ext uri="{FF2B5EF4-FFF2-40B4-BE49-F238E27FC236}">
                <a16:creationId xmlns:a16="http://schemas.microsoft.com/office/drawing/2014/main" id="{07ECA8DA-EFDC-D749-983B-454906D04518}"/>
              </a:ext>
            </a:extLst>
          </xdr:cNvPr>
          <xdr:cNvGraphicFramePr/>
        </xdr:nvGraphicFramePr>
        <xdr:xfrm>
          <a:off x="10986526" y="3828815"/>
          <a:ext cx="4919040" cy="288234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80057B60-89AF-A4E4-F6D5-5DA6CFEF3C94}"/>
              </a:ext>
            </a:extLst>
          </xdr:cNvPr>
          <xdr:cNvGrpSpPr/>
        </xdr:nvGrpSpPr>
        <xdr:grpSpPr>
          <a:xfrm>
            <a:off x="10933041" y="4471374"/>
            <a:ext cx="5350567" cy="2759343"/>
            <a:chOff x="10933041" y="4471374"/>
            <a:chExt cx="5350567" cy="2759343"/>
          </a:xfrm>
        </xdr:grpSpPr>
        <xdr:sp macro="" textlink="">
          <xdr:nvSpPr>
            <xdr:cNvPr id="2" name="右中かっこ 1">
              <a:extLst>
                <a:ext uri="{FF2B5EF4-FFF2-40B4-BE49-F238E27FC236}">
                  <a16:creationId xmlns:a16="http://schemas.microsoft.com/office/drawing/2014/main" id="{A82ABF35-F4F0-33FE-489B-22787BCDEA6D}"/>
                </a:ext>
              </a:extLst>
            </xdr:cNvPr>
            <xdr:cNvSpPr/>
          </xdr:nvSpPr>
          <xdr:spPr>
            <a:xfrm>
              <a:off x="14893151" y="4471374"/>
              <a:ext cx="176050" cy="756593"/>
            </a:xfrm>
            <a:prstGeom prst="rightBrace">
              <a:avLst/>
            </a:prstGeom>
            <a:ln w="25400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5" name="右中かっこ 4">
              <a:extLst>
                <a:ext uri="{FF2B5EF4-FFF2-40B4-BE49-F238E27FC236}">
                  <a16:creationId xmlns:a16="http://schemas.microsoft.com/office/drawing/2014/main" id="{EABE1B5B-58D5-4A20-9E88-85EC7C73AA88}"/>
                </a:ext>
              </a:extLst>
            </xdr:cNvPr>
            <xdr:cNvSpPr/>
          </xdr:nvSpPr>
          <xdr:spPr>
            <a:xfrm>
              <a:off x="15036743" y="5230219"/>
              <a:ext cx="279312" cy="179643"/>
            </a:xfrm>
            <a:prstGeom prst="rightBrace">
              <a:avLst>
                <a:gd name="adj1" fmla="val 8333"/>
                <a:gd name="adj2" fmla="val 43935"/>
              </a:avLst>
            </a:prstGeom>
            <a:ln w="25400">
              <a:solidFill>
                <a:schemeClr val="accent2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" name="テキスト ボックス 5">
              <a:extLst>
                <a:ext uri="{FF2B5EF4-FFF2-40B4-BE49-F238E27FC236}">
                  <a16:creationId xmlns:a16="http://schemas.microsoft.com/office/drawing/2014/main" id="{8874DB5C-8557-A7D1-613B-D0899EC065EE}"/>
                </a:ext>
              </a:extLst>
            </xdr:cNvPr>
            <xdr:cNvSpPr txBox="1"/>
          </xdr:nvSpPr>
          <xdr:spPr>
            <a:xfrm>
              <a:off x="15122198" y="4565817"/>
              <a:ext cx="935936" cy="48039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accent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北防波堤の</a:t>
              </a:r>
              <a:endParaRPr kumimoji="1" lang="en-US" altLang="ja-JP" sz="1100"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  <a:p>
              <a:pPr algn="ctr"/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増加量</a:t>
              </a:r>
            </a:p>
          </xdr:txBody>
        </xdr: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D0B734F7-88AA-41BF-9B46-98E7F1157F1C}"/>
                </a:ext>
              </a:extLst>
            </xdr:cNvPr>
            <xdr:cNvSpPr txBox="1"/>
          </xdr:nvSpPr>
          <xdr:spPr>
            <a:xfrm>
              <a:off x="15323874" y="5083215"/>
              <a:ext cx="830713" cy="48039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accent2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西防砂提の</a:t>
              </a:r>
              <a:endParaRPr kumimoji="1" lang="en-US" altLang="ja-JP" sz="1100"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  <a:p>
              <a:pPr algn="ctr"/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増加量</a:t>
              </a:r>
            </a:p>
          </xdr:txBody>
        </xdr:sp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D6A650EB-4348-4BC4-AE9F-A75A4C07807E}"/>
                </a:ext>
              </a:extLst>
            </xdr:cNvPr>
            <xdr:cNvSpPr txBox="1"/>
          </xdr:nvSpPr>
          <xdr:spPr>
            <a:xfrm>
              <a:off x="10933041" y="6750326"/>
              <a:ext cx="5350567" cy="48039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rgbClr val="92D05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100">
                  <a:solidFill>
                    <a:schemeClr val="dk1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活動による増加量</a:t>
              </a:r>
              <a:r>
                <a:rPr kumimoji="1" lang="en-US" altLang="ja-JP" sz="1100">
                  <a:solidFill>
                    <a:schemeClr val="dk1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北防波堤の増加量</a:t>
              </a:r>
              <a:r>
                <a:rPr kumimoji="1" lang="en-US" altLang="ja-JP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-</a:t>
              </a:r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西防砂堤の増加量</a:t>
              </a:r>
              <a:endParaRPr kumimoji="1" lang="en-US" altLang="ja-JP" sz="1100"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申請可能な吸収量</a:t>
              </a:r>
              <a:r>
                <a:rPr kumimoji="1" lang="en-US" altLang="ja-JP" sz="11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=</a:t>
              </a:r>
              <a:r>
                <a:rPr kumimoji="1" lang="ja-JP" altLang="ja-JP" sz="1100">
                  <a:solidFill>
                    <a:schemeClr val="tx1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活動による増加量</a:t>
              </a:r>
              <a:r>
                <a:rPr kumimoji="1" lang="en-US" altLang="ja-JP" sz="1100">
                  <a:solidFill>
                    <a:schemeClr val="tx1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×</a:t>
              </a:r>
              <a:r>
                <a:rPr kumimoji="1" lang="ja-JP" altLang="en-US" sz="1100">
                  <a:solidFill>
                    <a:schemeClr val="tx1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北防波堤の総延長</a:t>
              </a:r>
              <a:endParaRPr kumimoji="1" lang="ja-JP" altLang="en-US" sz="11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0BC45-0A7E-47D0-BC8B-15F968F256EF}">
  <sheetPr>
    <tabColor theme="2" tint="-0.499984740745262"/>
  </sheetPr>
  <dimension ref="A1:C6"/>
  <sheetViews>
    <sheetView workbookViewId="0">
      <selection activeCell="C23" sqref="C23"/>
    </sheetView>
  </sheetViews>
  <sheetFormatPr defaultColWidth="8.75" defaultRowHeight="18.75"/>
  <cols>
    <col min="1" max="1" width="8.75" style="12"/>
    <col min="2" max="2" width="12.75" style="12" customWidth="1"/>
    <col min="3" max="16384" width="8.75" style="12"/>
  </cols>
  <sheetData>
    <row r="1" spans="1:3" ht="19.5" thickBot="1">
      <c r="A1" s="11" t="s">
        <v>34</v>
      </c>
      <c r="B1" s="11" t="s">
        <v>35</v>
      </c>
    </row>
    <row r="2" spans="1:3">
      <c r="A2" s="13" t="s">
        <v>36</v>
      </c>
      <c r="B2" s="14">
        <v>1732.4</v>
      </c>
      <c r="C2" s="15">
        <f>SUM(B2:B4)</f>
        <v>4528</v>
      </c>
    </row>
    <row r="3" spans="1:3">
      <c r="A3" s="16" t="s">
        <v>37</v>
      </c>
      <c r="B3" s="17">
        <v>2198.1999999999998</v>
      </c>
      <c r="C3" s="18"/>
    </row>
    <row r="4" spans="1:3">
      <c r="A4" s="16" t="s">
        <v>38</v>
      </c>
      <c r="B4" s="17">
        <v>597.4</v>
      </c>
      <c r="C4" s="19"/>
    </row>
    <row r="5" spans="1:3">
      <c r="A5" s="16" t="s">
        <v>39</v>
      </c>
      <c r="B5" s="17">
        <v>698.4</v>
      </c>
      <c r="C5" s="15">
        <f>SUM(B5:B6)</f>
        <v>1371.4</v>
      </c>
    </row>
    <row r="6" spans="1:3">
      <c r="A6" s="16" t="s">
        <v>40</v>
      </c>
      <c r="B6" s="17">
        <v>673</v>
      </c>
      <c r="C6" s="19"/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</sheetPr>
  <dimension ref="A1:I17"/>
  <sheetViews>
    <sheetView workbookViewId="0">
      <selection activeCell="N3" sqref="N3"/>
    </sheetView>
  </sheetViews>
  <sheetFormatPr defaultRowHeight="18.75"/>
  <cols>
    <col min="2" max="4" width="11" bestFit="1" customWidth="1"/>
    <col min="7" max="8" width="11" bestFit="1" customWidth="1"/>
    <col min="9" max="9" width="11" customWidth="1"/>
    <col min="11" max="11" width="16.5" customWidth="1"/>
  </cols>
  <sheetData>
    <row r="1" spans="1:9">
      <c r="A1" t="s">
        <v>3</v>
      </c>
      <c r="B1" t="s">
        <v>18</v>
      </c>
      <c r="F1" t="s">
        <v>2</v>
      </c>
      <c r="G1" t="s">
        <v>18</v>
      </c>
    </row>
    <row r="2" spans="1:9">
      <c r="A2" t="s">
        <v>0</v>
      </c>
      <c r="B2" t="s">
        <v>16</v>
      </c>
      <c r="C2" t="s">
        <v>17</v>
      </c>
      <c r="D2" t="s">
        <v>1</v>
      </c>
      <c r="F2" t="s">
        <v>0</v>
      </c>
      <c r="G2" t="s">
        <v>16</v>
      </c>
      <c r="H2" t="s">
        <v>17</v>
      </c>
      <c r="I2" t="s">
        <v>1</v>
      </c>
    </row>
    <row r="3" spans="1:9">
      <c r="A3">
        <v>1</v>
      </c>
      <c r="B3" s="24">
        <v>0</v>
      </c>
      <c r="C3" s="25">
        <v>0</v>
      </c>
      <c r="D3" s="3">
        <f>C3-B3</f>
        <v>0</v>
      </c>
      <c r="F3">
        <v>1</v>
      </c>
      <c r="G3" s="1">
        <f>B3/10000</f>
        <v>0</v>
      </c>
      <c r="H3" s="1">
        <f>C3/10000</f>
        <v>0</v>
      </c>
      <c r="I3" s="1">
        <f>H3-G3</f>
        <v>0</v>
      </c>
    </row>
    <row r="4" spans="1:9">
      <c r="A4">
        <v>2</v>
      </c>
      <c r="B4" s="24">
        <v>6204.9257333980413</v>
      </c>
      <c r="C4" s="25">
        <v>4646.0801181266097</v>
      </c>
      <c r="D4" s="3">
        <f t="shared" ref="D4:D7" si="0">C4-B4</f>
        <v>-1558.8456152714316</v>
      </c>
      <c r="F4">
        <v>2</v>
      </c>
      <c r="G4" s="1">
        <f>B4/10000</f>
        <v>0.62049257333980412</v>
      </c>
      <c r="H4" s="1">
        <f t="shared" ref="G4:H7" si="1">C4/10000</f>
        <v>0.46460801181266098</v>
      </c>
      <c r="I4" s="1">
        <f t="shared" ref="I4:I7" si="2">H4-G4</f>
        <v>-0.15588456152714314</v>
      </c>
    </row>
    <row r="5" spans="1:9">
      <c r="A5">
        <v>3</v>
      </c>
      <c r="B5" s="24">
        <v>4961.2299665430874</v>
      </c>
      <c r="C5" s="25">
        <v>4618.0524748357002</v>
      </c>
      <c r="D5" s="3">
        <f t="shared" si="0"/>
        <v>-343.17749170738716</v>
      </c>
      <c r="F5">
        <v>3</v>
      </c>
      <c r="G5" s="1">
        <f>B5/10000</f>
        <v>0.49612299665430876</v>
      </c>
      <c r="H5" s="1">
        <f t="shared" si="1"/>
        <v>0.46180524748357005</v>
      </c>
      <c r="I5" s="1">
        <f t="shared" si="2"/>
        <v>-3.4317749170738709E-2</v>
      </c>
    </row>
    <row r="6" spans="1:9">
      <c r="A6">
        <v>4</v>
      </c>
      <c r="B6" s="24">
        <v>3354.4271453115098</v>
      </c>
      <c r="C6" s="25">
        <v>6415.0982197820504</v>
      </c>
      <c r="D6" s="3">
        <f t="shared" si="0"/>
        <v>3060.6710744705406</v>
      </c>
      <c r="F6">
        <v>4</v>
      </c>
      <c r="G6" s="1">
        <f t="shared" si="1"/>
        <v>0.33544271453115099</v>
      </c>
      <c r="H6" s="1">
        <f t="shared" si="1"/>
        <v>0.64150982197820505</v>
      </c>
      <c r="I6" s="1">
        <f t="shared" si="2"/>
        <v>0.30606710744705407</v>
      </c>
    </row>
    <row r="7" spans="1:9">
      <c r="A7">
        <v>5</v>
      </c>
      <c r="B7" s="24">
        <v>3279.9618139072199</v>
      </c>
      <c r="C7" s="25">
        <v>10496.6934531237</v>
      </c>
      <c r="D7" s="3">
        <f t="shared" si="0"/>
        <v>7216.7316392164803</v>
      </c>
      <c r="F7">
        <v>5</v>
      </c>
      <c r="G7" s="1">
        <f t="shared" si="1"/>
        <v>0.32799618139072201</v>
      </c>
      <c r="H7" s="1">
        <f t="shared" si="1"/>
        <v>1.04966934531237</v>
      </c>
      <c r="I7" s="1">
        <f t="shared" si="2"/>
        <v>0.72167316392164804</v>
      </c>
    </row>
    <row r="8" spans="1:9">
      <c r="A8" t="s">
        <v>13</v>
      </c>
      <c r="B8" s="23">
        <f>SUM(B3:B7)</f>
        <v>17800.544659159859</v>
      </c>
      <c r="C8" s="23">
        <f>SUM(C3:C7)</f>
        <v>26175.92426586806</v>
      </c>
      <c r="D8" s="3">
        <f>SUM(D3:D7)</f>
        <v>8375.3796067082021</v>
      </c>
      <c r="F8" t="s">
        <v>13</v>
      </c>
      <c r="G8" s="1">
        <f t="shared" ref="G8" si="3">B8/10000</f>
        <v>1.780054465915986</v>
      </c>
      <c r="H8" s="26">
        <f>C8/10000</f>
        <v>2.617592426586806</v>
      </c>
      <c r="I8" s="1">
        <f t="shared" ref="I8" si="4">H8-G8</f>
        <v>0.83753796067081998</v>
      </c>
    </row>
    <row r="10" spans="1:9">
      <c r="A10" t="s">
        <v>3</v>
      </c>
      <c r="B10" t="s">
        <v>19</v>
      </c>
      <c r="E10" s="9"/>
      <c r="F10" t="s">
        <v>2</v>
      </c>
      <c r="G10" t="s">
        <v>19</v>
      </c>
    </row>
    <row r="11" spans="1:9">
      <c r="A11" t="s">
        <v>0</v>
      </c>
      <c r="B11" t="s">
        <v>16</v>
      </c>
      <c r="C11" t="s">
        <v>17</v>
      </c>
      <c r="D11" t="s">
        <v>1</v>
      </c>
      <c r="F11" t="s">
        <v>0</v>
      </c>
      <c r="G11" t="s">
        <v>16</v>
      </c>
      <c r="H11" t="s">
        <v>17</v>
      </c>
      <c r="I11" t="s">
        <v>1</v>
      </c>
    </row>
    <row r="12" spans="1:9">
      <c r="A12">
        <v>1</v>
      </c>
      <c r="B12" s="2">
        <v>1056.9000000000001</v>
      </c>
      <c r="C12" s="2">
        <v>1316.2</v>
      </c>
      <c r="D12" s="3">
        <f>C12-B12</f>
        <v>259.29999999999995</v>
      </c>
      <c r="F12">
        <v>1</v>
      </c>
      <c r="G12" s="1">
        <f>B12/10000</f>
        <v>0.10569000000000001</v>
      </c>
      <c r="H12" s="1">
        <f>C12/10000</f>
        <v>0.13162000000000001</v>
      </c>
      <c r="I12" s="1">
        <f>H12-G12</f>
        <v>2.5930000000000009E-2</v>
      </c>
    </row>
    <row r="13" spans="1:9">
      <c r="A13">
        <v>2</v>
      </c>
      <c r="B13" s="2">
        <v>0</v>
      </c>
      <c r="C13" s="2">
        <v>0</v>
      </c>
      <c r="D13" s="3">
        <f t="shared" ref="D13:D16" si="5">C13-B13</f>
        <v>0</v>
      </c>
      <c r="F13">
        <v>2</v>
      </c>
      <c r="G13" s="1">
        <f>B13/10000</f>
        <v>0</v>
      </c>
      <c r="H13" s="1">
        <f t="shared" ref="H13:H17" si="6">C13/10000</f>
        <v>0</v>
      </c>
      <c r="I13" s="1">
        <f t="shared" ref="I13:I17" si="7">H13-G13</f>
        <v>0</v>
      </c>
    </row>
    <row r="14" spans="1:9">
      <c r="A14">
        <v>3</v>
      </c>
      <c r="B14" s="2">
        <v>0</v>
      </c>
      <c r="C14" s="2">
        <v>0</v>
      </c>
      <c r="D14" s="3">
        <f t="shared" si="5"/>
        <v>0</v>
      </c>
      <c r="F14">
        <v>3</v>
      </c>
      <c r="G14" s="1">
        <f>B14/10000</f>
        <v>0</v>
      </c>
      <c r="H14" s="1">
        <f t="shared" si="6"/>
        <v>0</v>
      </c>
      <c r="I14" s="1">
        <f t="shared" si="7"/>
        <v>0</v>
      </c>
    </row>
    <row r="15" spans="1:9">
      <c r="A15">
        <v>4</v>
      </c>
      <c r="B15" s="2">
        <v>532</v>
      </c>
      <c r="C15" s="2">
        <v>0</v>
      </c>
      <c r="D15" s="3">
        <f t="shared" si="5"/>
        <v>-532</v>
      </c>
      <c r="F15">
        <v>4</v>
      </c>
      <c r="G15" s="1">
        <f>B15/10000</f>
        <v>5.3199999999999997E-2</v>
      </c>
      <c r="H15" s="1">
        <f t="shared" si="6"/>
        <v>0</v>
      </c>
      <c r="I15" s="1">
        <f t="shared" si="7"/>
        <v>-5.3199999999999997E-2</v>
      </c>
    </row>
    <row r="16" spans="1:9">
      <c r="A16">
        <v>5</v>
      </c>
      <c r="B16" s="2">
        <v>1779</v>
      </c>
      <c r="C16" s="22">
        <v>2821.9</v>
      </c>
      <c r="D16" s="3">
        <f t="shared" si="5"/>
        <v>1042.9000000000001</v>
      </c>
      <c r="F16">
        <v>5</v>
      </c>
      <c r="G16" s="1">
        <f>B16/10000</f>
        <v>0.1779</v>
      </c>
      <c r="H16" s="1">
        <f t="shared" si="6"/>
        <v>0.28219</v>
      </c>
      <c r="I16" s="1">
        <f t="shared" si="7"/>
        <v>0.10428999999999999</v>
      </c>
    </row>
    <row r="17" spans="1:9">
      <c r="A17" t="s">
        <v>13</v>
      </c>
      <c r="B17" s="3">
        <f>SUM(B12:B16)</f>
        <v>3367.9</v>
      </c>
      <c r="C17" s="3">
        <f>SUM(C12:C16)</f>
        <v>4138.1000000000004</v>
      </c>
      <c r="D17" s="3">
        <f>SUM(D12:D16)</f>
        <v>770.2</v>
      </c>
      <c r="F17" t="s">
        <v>13</v>
      </c>
      <c r="G17" s="1">
        <f>B17/10000</f>
        <v>0.33679000000000003</v>
      </c>
      <c r="H17" s="1">
        <f t="shared" si="6"/>
        <v>0.41381000000000001</v>
      </c>
      <c r="I17" s="1">
        <f t="shared" si="7"/>
        <v>7.7019999999999977E-2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562FA-A915-4D3C-A91D-F449032C94B2}">
  <sheetPr>
    <tabColor theme="2" tint="-0.499984740745262"/>
  </sheetPr>
  <dimension ref="A1:F7"/>
  <sheetViews>
    <sheetView workbookViewId="0">
      <selection activeCell="D19" sqref="D19"/>
    </sheetView>
  </sheetViews>
  <sheetFormatPr defaultRowHeight="18.75"/>
  <cols>
    <col min="2" max="6" width="13.75" customWidth="1"/>
  </cols>
  <sheetData>
    <row r="1" spans="1:6">
      <c r="A1" s="38" t="s">
        <v>0</v>
      </c>
      <c r="B1" s="38" t="s">
        <v>51</v>
      </c>
      <c r="C1" s="38" t="s">
        <v>11</v>
      </c>
      <c r="D1" s="38" t="s">
        <v>50</v>
      </c>
      <c r="E1" s="38" t="s">
        <v>49</v>
      </c>
      <c r="F1" s="38" t="s">
        <v>52</v>
      </c>
    </row>
    <row r="2" spans="1:6">
      <c r="A2" s="34">
        <v>1</v>
      </c>
      <c r="B2" s="35">
        <v>1.2</v>
      </c>
      <c r="C2" s="34">
        <f>10000*B2</f>
        <v>12000</v>
      </c>
      <c r="D2" s="34">
        <f>C2/1000</f>
        <v>12</v>
      </c>
      <c r="E2" s="36">
        <f>A被度別面積増減!C3</f>
        <v>0</v>
      </c>
      <c r="F2" s="36">
        <f>D2*A被度別面積増減!C3</f>
        <v>0</v>
      </c>
    </row>
    <row r="3" spans="1:6">
      <c r="A3" s="34">
        <v>2</v>
      </c>
      <c r="B3" s="35">
        <v>1.8</v>
      </c>
      <c r="C3" s="34">
        <f t="shared" ref="C3:C6" si="0">10000*B3</f>
        <v>18000</v>
      </c>
      <c r="D3" s="34">
        <f t="shared" ref="D3:D6" si="1">C3/1000</f>
        <v>18</v>
      </c>
      <c r="E3" s="36">
        <f>A被度別面積増減!C4</f>
        <v>4646.0801181266097</v>
      </c>
      <c r="F3" s="36">
        <f>D3*E3</f>
        <v>83629.442126278969</v>
      </c>
    </row>
    <row r="4" spans="1:6">
      <c r="A4" s="34">
        <v>3</v>
      </c>
      <c r="B4" s="35">
        <v>2.6</v>
      </c>
      <c r="C4" s="34">
        <f t="shared" si="0"/>
        <v>26000</v>
      </c>
      <c r="D4" s="34">
        <f t="shared" si="1"/>
        <v>26</v>
      </c>
      <c r="E4" s="36">
        <f>A被度別面積増減!C5</f>
        <v>4618.0524748357002</v>
      </c>
      <c r="F4" s="36">
        <f>D4*E4</f>
        <v>120069.3643457282</v>
      </c>
    </row>
    <row r="5" spans="1:6">
      <c r="A5" s="34">
        <v>4</v>
      </c>
      <c r="B5" s="35">
        <v>3.9</v>
      </c>
      <c r="C5" s="34">
        <f t="shared" si="0"/>
        <v>39000</v>
      </c>
      <c r="D5" s="34">
        <f t="shared" si="1"/>
        <v>39</v>
      </c>
      <c r="E5" s="36">
        <f>A被度別面積増減!C6</f>
        <v>6415.0982197820504</v>
      </c>
      <c r="F5" s="36">
        <f>D5*E5</f>
        <v>250188.83057149997</v>
      </c>
    </row>
    <row r="6" spans="1:6">
      <c r="A6" s="34">
        <v>5</v>
      </c>
      <c r="B6" s="35">
        <v>5.7</v>
      </c>
      <c r="C6" s="34">
        <f t="shared" si="0"/>
        <v>57000</v>
      </c>
      <c r="D6" s="34">
        <f t="shared" si="1"/>
        <v>57</v>
      </c>
      <c r="E6" s="36">
        <f>A被度別面積増減!C7</f>
        <v>10496.6934531237</v>
      </c>
      <c r="F6" s="36">
        <f>D6*E6</f>
        <v>598311.52682805096</v>
      </c>
    </row>
    <row r="7" spans="1:6">
      <c r="A7" s="39" t="s">
        <v>53</v>
      </c>
      <c r="B7" s="39"/>
      <c r="C7" s="39"/>
      <c r="D7" s="39"/>
      <c r="E7" s="39"/>
      <c r="F7" s="37">
        <f>SUM(F2:F6)/SUM(E2:E6)</f>
        <v>40.197211498031685</v>
      </c>
    </row>
  </sheetData>
  <mergeCells count="1">
    <mergeCell ref="A7:E7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53D72-0FEB-441D-8217-ED8C97E7441F}">
  <sheetPr>
    <tabColor theme="2" tint="-0.499984740745262"/>
  </sheetPr>
  <dimension ref="A1:G12"/>
  <sheetViews>
    <sheetView workbookViewId="0">
      <selection activeCell="O13" sqref="O13"/>
    </sheetView>
  </sheetViews>
  <sheetFormatPr defaultRowHeight="18.75"/>
  <sheetData>
    <row r="1" spans="1:7">
      <c r="A1" s="32" t="s">
        <v>47</v>
      </c>
      <c r="B1" s="41" t="s">
        <v>44</v>
      </c>
      <c r="C1" s="41"/>
      <c r="D1" s="41" t="s">
        <v>45</v>
      </c>
      <c r="E1" s="41"/>
      <c r="F1" s="41" t="s">
        <v>46</v>
      </c>
      <c r="G1" s="41"/>
    </row>
    <row r="2" spans="1:7">
      <c r="A2" s="33">
        <v>1</v>
      </c>
      <c r="B2" s="40">
        <v>6</v>
      </c>
      <c r="C2" s="40"/>
      <c r="D2" s="40">
        <v>157</v>
      </c>
      <c r="E2" s="40"/>
      <c r="F2" s="40">
        <v>525</v>
      </c>
      <c r="G2" s="40"/>
    </row>
    <row r="3" spans="1:7">
      <c r="A3" s="33">
        <v>2</v>
      </c>
      <c r="B3" s="40">
        <v>7</v>
      </c>
      <c r="C3" s="40"/>
      <c r="D3" s="40">
        <v>166</v>
      </c>
      <c r="E3" s="40"/>
      <c r="F3" s="40">
        <v>665</v>
      </c>
      <c r="G3" s="40"/>
    </row>
    <row r="4" spans="1:7">
      <c r="A4" s="33">
        <v>3</v>
      </c>
      <c r="B4" s="40">
        <v>2</v>
      </c>
      <c r="C4" s="40"/>
      <c r="D4" s="40">
        <v>150</v>
      </c>
      <c r="E4" s="40"/>
      <c r="F4" s="40">
        <v>155</v>
      </c>
      <c r="G4" s="40"/>
    </row>
    <row r="5" spans="1:7">
      <c r="A5" s="33">
        <v>4</v>
      </c>
      <c r="B5" s="40">
        <v>5</v>
      </c>
      <c r="C5" s="40"/>
      <c r="D5" s="40">
        <v>183</v>
      </c>
      <c r="E5" s="40"/>
      <c r="F5" s="40">
        <v>610</v>
      </c>
      <c r="G5" s="40"/>
    </row>
    <row r="6" spans="1:7">
      <c r="A6" s="33">
        <v>5</v>
      </c>
      <c r="B6" s="40">
        <v>1</v>
      </c>
      <c r="C6" s="40"/>
      <c r="D6" s="40">
        <v>172</v>
      </c>
      <c r="E6" s="40"/>
      <c r="F6" s="40">
        <v>175</v>
      </c>
      <c r="G6" s="40"/>
    </row>
    <row r="7" spans="1:7">
      <c r="A7" s="33">
        <v>6</v>
      </c>
      <c r="B7" s="40">
        <v>2</v>
      </c>
      <c r="C7" s="40"/>
      <c r="D7" s="40">
        <v>133</v>
      </c>
      <c r="E7" s="40"/>
      <c r="F7" s="40">
        <v>130</v>
      </c>
      <c r="G7" s="40"/>
    </row>
    <row r="8" spans="1:7">
      <c r="A8" s="33">
        <v>7</v>
      </c>
      <c r="B8" s="40">
        <v>10</v>
      </c>
      <c r="C8" s="40"/>
      <c r="D8" s="40">
        <v>216</v>
      </c>
      <c r="E8" s="40"/>
      <c r="F8" s="40">
        <v>1740</v>
      </c>
      <c r="G8" s="40"/>
    </row>
    <row r="9" spans="1:7">
      <c r="A9" s="33">
        <v>8</v>
      </c>
      <c r="B9" s="40">
        <v>1</v>
      </c>
      <c r="C9" s="40"/>
      <c r="D9" s="40">
        <v>104</v>
      </c>
      <c r="E9" s="40"/>
      <c r="F9" s="40">
        <v>60</v>
      </c>
      <c r="G9" s="40"/>
    </row>
    <row r="10" spans="1:7">
      <c r="A10" s="33">
        <v>9</v>
      </c>
      <c r="B10" s="40">
        <v>2</v>
      </c>
      <c r="C10" s="40"/>
      <c r="D10" s="40">
        <v>167</v>
      </c>
      <c r="E10" s="40"/>
      <c r="F10" s="40">
        <v>210</v>
      </c>
      <c r="G10" s="40"/>
    </row>
    <row r="11" spans="1:7">
      <c r="A11" s="33">
        <v>10</v>
      </c>
      <c r="B11" s="40">
        <v>1</v>
      </c>
      <c r="C11" s="40"/>
      <c r="D11" s="40">
        <v>169</v>
      </c>
      <c r="E11" s="40"/>
      <c r="F11" s="40">
        <v>85</v>
      </c>
      <c r="G11" s="40"/>
    </row>
    <row r="12" spans="1:7">
      <c r="A12" s="33" t="s">
        <v>48</v>
      </c>
      <c r="B12" s="40">
        <f>AVERAGE(B2:C11)</f>
        <v>3.7</v>
      </c>
      <c r="C12" s="40"/>
      <c r="D12" s="40">
        <f t="shared" ref="D12" si="0">AVERAGE(D2:E11)</f>
        <v>161.69999999999999</v>
      </c>
      <c r="E12" s="40"/>
      <c r="F12" s="40">
        <f t="shared" ref="F12" si="1">AVERAGE(F2:G11)</f>
        <v>435.5</v>
      </c>
      <c r="G12" s="40"/>
    </row>
  </sheetData>
  <mergeCells count="36">
    <mergeCell ref="B12:C12"/>
    <mergeCell ref="D12:E12"/>
    <mergeCell ref="F12:G12"/>
    <mergeCell ref="B11:C11"/>
    <mergeCell ref="D11:E11"/>
    <mergeCell ref="F11:G11"/>
    <mergeCell ref="B10:C10"/>
    <mergeCell ref="D10:E10"/>
    <mergeCell ref="F10:G10"/>
    <mergeCell ref="B9:C9"/>
    <mergeCell ref="D9:E9"/>
    <mergeCell ref="F9:G9"/>
    <mergeCell ref="B8:C8"/>
    <mergeCell ref="D8:E8"/>
    <mergeCell ref="F8:G8"/>
    <mergeCell ref="B7:C7"/>
    <mergeCell ref="D7:E7"/>
    <mergeCell ref="F7:G7"/>
    <mergeCell ref="B6:C6"/>
    <mergeCell ref="D6:E6"/>
    <mergeCell ref="F6:G6"/>
    <mergeCell ref="B5:C5"/>
    <mergeCell ref="D5:E5"/>
    <mergeCell ref="F5:G5"/>
    <mergeCell ref="B4:C4"/>
    <mergeCell ref="D4:E4"/>
    <mergeCell ref="F4:G4"/>
    <mergeCell ref="B3:C3"/>
    <mergeCell ref="D3:E3"/>
    <mergeCell ref="F3:G3"/>
    <mergeCell ref="B2:C2"/>
    <mergeCell ref="D2:E2"/>
    <mergeCell ref="F2:G2"/>
    <mergeCell ref="B1:C1"/>
    <mergeCell ref="D1:E1"/>
    <mergeCell ref="F1:G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CB336-B42B-4DFE-8EE5-4C046528626A}">
  <sheetPr>
    <tabColor theme="2" tint="-0.499984740745262"/>
  </sheetPr>
  <dimension ref="A1:G42"/>
  <sheetViews>
    <sheetView workbookViewId="0">
      <selection activeCell="E1" sqref="E1"/>
    </sheetView>
  </sheetViews>
  <sheetFormatPr defaultRowHeight="18.75"/>
  <cols>
    <col min="2" max="2" width="19.75" customWidth="1"/>
  </cols>
  <sheetData>
    <row r="1" spans="1:7">
      <c r="A1" t="s">
        <v>0</v>
      </c>
      <c r="B1" t="s">
        <v>27</v>
      </c>
      <c r="C1" t="s">
        <v>26</v>
      </c>
      <c r="D1" t="s">
        <v>41</v>
      </c>
    </row>
    <row r="2" spans="1:7">
      <c r="A2">
        <v>1</v>
      </c>
      <c r="B2">
        <f t="shared" ref="B2:B41" si="0">0.9762*EXP(0.3855*A2)</f>
        <v>1.4353549987007201</v>
      </c>
      <c r="C2">
        <f t="shared" ref="C2:C41" si="1">0.9762*EXP(0.3855*A2)*$G$42</f>
        <v>1.2195307758935809</v>
      </c>
      <c r="F2">
        <v>1</v>
      </c>
      <c r="G2" s="3">
        <f>C2</f>
        <v>1.2195307758935809</v>
      </c>
    </row>
    <row r="3" spans="1:7">
      <c r="A3">
        <v>1.1000000000000001</v>
      </c>
      <c r="B3">
        <f t="shared" si="0"/>
        <v>1.4917683144030374</v>
      </c>
      <c r="C3">
        <f t="shared" si="1"/>
        <v>1.2674616185990109</v>
      </c>
      <c r="F3">
        <v>2</v>
      </c>
      <c r="G3" s="3">
        <f>C12</f>
        <v>1.7931362377056126</v>
      </c>
    </row>
    <row r="4" spans="1:7">
      <c r="A4">
        <v>1.2</v>
      </c>
      <c r="B4">
        <f t="shared" si="0"/>
        <v>1.5503988252880168</v>
      </c>
      <c r="C4">
        <f t="shared" si="1"/>
        <v>1.3172762724618663</v>
      </c>
      <c r="F4">
        <v>3</v>
      </c>
      <c r="G4" s="3">
        <f>C22</f>
        <v>2.6365366340321184</v>
      </c>
    </row>
    <row r="5" spans="1:7">
      <c r="A5">
        <v>1.3</v>
      </c>
      <c r="B5">
        <f t="shared" si="0"/>
        <v>1.6113336730954557</v>
      </c>
      <c r="C5">
        <f t="shared" si="1"/>
        <v>1.3690487763322192</v>
      </c>
      <c r="F5">
        <v>4</v>
      </c>
      <c r="G5" s="3">
        <f>C32</f>
        <v>3.8766298267932515</v>
      </c>
    </row>
    <row r="6" spans="1:7">
      <c r="A6">
        <v>1.4</v>
      </c>
      <c r="B6">
        <f t="shared" si="0"/>
        <v>1.6746634244701271</v>
      </c>
      <c r="C6">
        <f t="shared" si="1"/>
        <v>1.4228560789862743</v>
      </c>
      <c r="F6">
        <v>5</v>
      </c>
      <c r="G6">
        <f>C42</f>
        <v>5.7</v>
      </c>
    </row>
    <row r="7" spans="1:7">
      <c r="A7">
        <v>1.5</v>
      </c>
      <c r="B7">
        <f t="shared" si="0"/>
        <v>1.7404822055697673</v>
      </c>
      <c r="C7">
        <f t="shared" si="1"/>
        <v>1.4787781534943036</v>
      </c>
    </row>
    <row r="8" spans="1:7">
      <c r="A8">
        <v>1.6</v>
      </c>
      <c r="B8">
        <f t="shared" si="0"/>
        <v>1.8088878419635173</v>
      </c>
      <c r="C8">
        <f t="shared" si="1"/>
        <v>1.5368981160835433</v>
      </c>
    </row>
    <row r="9" spans="1:7">
      <c r="A9">
        <v>1.7</v>
      </c>
      <c r="B9">
        <f t="shared" si="0"/>
        <v>1.8799820040287503</v>
      </c>
      <c r="C9">
        <f t="shared" si="1"/>
        <v>1.5973023496727248</v>
      </c>
    </row>
    <row r="10" spans="1:7">
      <c r="A10">
        <v>1.8</v>
      </c>
      <c r="B10">
        <f t="shared" si="0"/>
        <v>1.9538703580623871</v>
      </c>
      <c r="C10">
        <f t="shared" si="1"/>
        <v>1.6600806322618455</v>
      </c>
    </row>
    <row r="11" spans="1:7">
      <c r="A11">
        <v>1.9</v>
      </c>
      <c r="B11">
        <f t="shared" si="0"/>
        <v>2.0306627233312908</v>
      </c>
      <c r="C11">
        <f t="shared" si="1"/>
        <v>1.7253262703680017</v>
      </c>
    </row>
    <row r="12" spans="1:7">
      <c r="A12">
        <v>2</v>
      </c>
      <c r="B12">
        <f t="shared" si="0"/>
        <v>2.1104732352951689</v>
      </c>
      <c r="C12">
        <f t="shared" si="1"/>
        <v>1.7931362377056126</v>
      </c>
    </row>
    <row r="13" spans="1:7">
      <c r="A13">
        <v>2.1</v>
      </c>
      <c r="B13">
        <f t="shared" si="0"/>
        <v>2.193420515244568</v>
      </c>
      <c r="C13">
        <f t="shared" si="1"/>
        <v>1.863611319317144</v>
      </c>
    </row>
    <row r="14" spans="1:7">
      <c r="A14">
        <v>2.2000000000000002</v>
      </c>
      <c r="B14">
        <f t="shared" si="0"/>
        <v>2.2796278466061048</v>
      </c>
      <c r="C14">
        <f t="shared" si="1"/>
        <v>1.9368562613685636</v>
      </c>
    </row>
    <row r="15" spans="1:7">
      <c r="A15">
        <v>2.2999999999999998</v>
      </c>
      <c r="B15">
        <f t="shared" si="0"/>
        <v>2.3692233581769662</v>
      </c>
      <c r="C15">
        <f t="shared" si="1"/>
        <v>2.0129799268321604</v>
      </c>
    </row>
    <row r="16" spans="1:7">
      <c r="A16">
        <v>2.4</v>
      </c>
      <c r="B16">
        <f t="shared" si="0"/>
        <v>2.4623402145610149</v>
      </c>
      <c r="C16">
        <f t="shared" si="1"/>
        <v>2.0920954572881127</v>
      </c>
    </row>
    <row r="17" spans="1:3">
      <c r="A17">
        <v>2.5</v>
      </c>
      <c r="B17">
        <f t="shared" si="0"/>
        <v>2.5591168140895513</v>
      </c>
      <c r="C17">
        <f t="shared" si="1"/>
        <v>2.1743204410852996</v>
      </c>
    </row>
    <row r="18" spans="1:3">
      <c r="A18">
        <v>2.6</v>
      </c>
      <c r="B18">
        <f t="shared" si="0"/>
        <v>2.6596969945208899</v>
      </c>
      <c r="C18">
        <f t="shared" si="1"/>
        <v>2.259777088111282</v>
      </c>
    </row>
    <row r="19" spans="1:3">
      <c r="A19">
        <v>2.7</v>
      </c>
      <c r="B19">
        <f t="shared" si="0"/>
        <v>2.764230246824487</v>
      </c>
      <c r="C19">
        <f t="shared" si="1"/>
        <v>2.3485924114312144</v>
      </c>
    </row>
    <row r="20" spans="1:3">
      <c r="A20">
        <v>2.8</v>
      </c>
      <c r="B20">
        <f t="shared" si="0"/>
        <v>2.8728719373673561</v>
      </c>
      <c r="C20">
        <f t="shared" si="1"/>
        <v>2.4408984160656546</v>
      </c>
    </row>
    <row r="21" spans="1:3">
      <c r="A21">
        <v>2.9</v>
      </c>
      <c r="B21">
        <f t="shared" si="0"/>
        <v>2.9857835388330121</v>
      </c>
      <c r="C21">
        <f t="shared" si="1"/>
        <v>2.5368322951878528</v>
      </c>
    </row>
    <row r="22" spans="1:3">
      <c r="A22">
        <v>3</v>
      </c>
      <c r="B22">
        <f t="shared" si="0"/>
        <v>3.1031328702161463</v>
      </c>
      <c r="C22">
        <f t="shared" si="1"/>
        <v>2.6365366340321184</v>
      </c>
    </row>
    <row r="23" spans="1:3">
      <c r="A23">
        <v>3.1</v>
      </c>
      <c r="B23">
        <f t="shared" si="0"/>
        <v>3.2250943462497434</v>
      </c>
      <c r="C23">
        <f t="shared" si="1"/>
        <v>2.7401596218163351</v>
      </c>
    </row>
    <row r="24" spans="1:3">
      <c r="A24">
        <v>3.2</v>
      </c>
      <c r="B24">
        <f t="shared" si="0"/>
        <v>3.3518492366353518</v>
      </c>
      <c r="C24">
        <f t="shared" si="1"/>
        <v>2.8478552719936037</v>
      </c>
    </row>
    <row r="25" spans="1:3">
      <c r="A25">
        <v>3.3</v>
      </c>
      <c r="B25">
        <f t="shared" si="0"/>
        <v>3.4835859354618051</v>
      </c>
      <c r="C25">
        <f t="shared" si="1"/>
        <v>2.9597836511603672</v>
      </c>
    </row>
    <row r="26" spans="1:3">
      <c r="A26">
        <v>3.4</v>
      </c>
      <c r="B26">
        <f t="shared" si="0"/>
        <v>3.6205002412128215</v>
      </c>
      <c r="C26">
        <f t="shared" si="1"/>
        <v>3.076111116961239</v>
      </c>
    </row>
    <row r="27" spans="1:3">
      <c r="A27">
        <v>3.5</v>
      </c>
      <c r="B27">
        <f t="shared" si="0"/>
        <v>3.7627956477796545</v>
      </c>
      <c r="C27">
        <f t="shared" si="1"/>
        <v>3.1970105653441299</v>
      </c>
    </row>
    <row r="28" spans="1:3">
      <c r="A28">
        <v>3.6</v>
      </c>
      <c r="B28">
        <f t="shared" si="0"/>
        <v>3.9106836469113309</v>
      </c>
      <c r="C28">
        <f t="shared" si="1"/>
        <v>3.3226616875331758</v>
      </c>
    </row>
    <row r="29" spans="1:3">
      <c r="A29">
        <v>3.7</v>
      </c>
      <c r="B29">
        <f t="shared" si="0"/>
        <v>4.064384042551989</v>
      </c>
      <c r="C29">
        <f t="shared" si="1"/>
        <v>3.4532512371013837</v>
      </c>
    </row>
    <row r="30" spans="1:3">
      <c r="A30">
        <v>3.8</v>
      </c>
      <c r="B30">
        <f t="shared" si="0"/>
        <v>4.2241252775325311</v>
      </c>
      <c r="C30">
        <f t="shared" si="1"/>
        <v>3.5889733075399581</v>
      </c>
    </row>
    <row r="31" spans="1:3">
      <c r="A31">
        <v>3.9</v>
      </c>
      <c r="B31">
        <f t="shared" si="0"/>
        <v>4.3901447731021195</v>
      </c>
      <c r="C31">
        <f t="shared" si="1"/>
        <v>3.7300296207368415</v>
      </c>
    </row>
    <row r="32" spans="1:3">
      <c r="A32">
        <v>4</v>
      </c>
      <c r="B32">
        <f t="shared" si="0"/>
        <v>4.5626892818041984</v>
      </c>
      <c r="C32">
        <f t="shared" si="1"/>
        <v>3.8766298267932515</v>
      </c>
    </row>
    <row r="33" spans="1:7">
      <c r="A33">
        <v>4.0999999999999996</v>
      </c>
      <c r="B33">
        <f t="shared" si="0"/>
        <v>4.74201525422147</v>
      </c>
      <c r="C33">
        <f t="shared" si="1"/>
        <v>4.0289918156237965</v>
      </c>
    </row>
    <row r="34" spans="1:7">
      <c r="A34">
        <v>4.2</v>
      </c>
      <c r="B34">
        <f t="shared" si="0"/>
        <v>4.9283892201349584</v>
      </c>
      <c r="C34">
        <f t="shared" si="1"/>
        <v>4.1873420408033386</v>
      </c>
    </row>
    <row r="35" spans="1:7">
      <c r="A35">
        <v>4.3</v>
      </c>
      <c r="B35">
        <f t="shared" si="0"/>
        <v>5.122088184663621</v>
      </c>
      <c r="C35">
        <f t="shared" si="1"/>
        <v>4.3519158561418791</v>
      </c>
    </row>
    <row r="36" spans="1:7">
      <c r="A36">
        <v>4.4000000000000004</v>
      </c>
      <c r="B36">
        <f t="shared" si="0"/>
        <v>5.3234000399733521</v>
      </c>
      <c r="C36">
        <f t="shared" si="1"/>
        <v>4.5229578654877782</v>
      </c>
    </row>
    <row r="37" spans="1:7">
      <c r="A37">
        <v>4.5</v>
      </c>
      <c r="B37">
        <f t="shared" si="0"/>
        <v>5.5326239931672205</v>
      </c>
      <c r="C37">
        <f t="shared" si="1"/>
        <v>4.7007222862791549</v>
      </c>
    </row>
    <row r="38" spans="1:7">
      <c r="A38">
        <v>4.5999999999999996</v>
      </c>
      <c r="B38">
        <f t="shared" si="0"/>
        <v>5.750071010992972</v>
      </c>
      <c r="C38">
        <f t="shared" si="1"/>
        <v>4.8854733273838491</v>
      </c>
    </row>
    <row r="39" spans="1:7">
      <c r="A39">
        <v>4.7</v>
      </c>
      <c r="B39">
        <f t="shared" si="0"/>
        <v>5.9760642820287231</v>
      </c>
      <c r="C39">
        <f t="shared" si="1"/>
        <v>5.0774855817895084</v>
      </c>
    </row>
    <row r="40" spans="1:7">
      <c r="A40">
        <v>4.8</v>
      </c>
      <c r="B40">
        <f t="shared" si="0"/>
        <v>6.2109396970337896</v>
      </c>
      <c r="C40">
        <f t="shared" si="1"/>
        <v>5.2770444347274497</v>
      </c>
    </row>
    <row r="41" spans="1:7">
      <c r="A41">
        <v>4.9000000000000004</v>
      </c>
      <c r="B41">
        <f t="shared" si="0"/>
        <v>6.4550463481786178</v>
      </c>
      <c r="C41">
        <f t="shared" si="1"/>
        <v>5.4844464878368955</v>
      </c>
    </row>
    <row r="42" spans="1:7">
      <c r="A42">
        <v>5</v>
      </c>
      <c r="B42">
        <f>0.9762*EXP(0.3855*A42)</f>
        <v>6.7087470478957743</v>
      </c>
      <c r="C42" s="8">
        <v>5.7</v>
      </c>
      <c r="D42">
        <v>5.7</v>
      </c>
      <c r="F42" s="7" t="s">
        <v>25</v>
      </c>
      <c r="G42" s="6">
        <f>C42/B42</f>
        <v>0.84963704240240034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B42C9-B513-4604-9D4D-D7F3069D4AD5}">
  <sheetPr>
    <tabColor rgb="FF00B050"/>
  </sheetPr>
  <dimension ref="A1:R22"/>
  <sheetViews>
    <sheetView tabSelected="1" topLeftCell="M7" zoomScale="130" zoomScaleNormal="130" workbookViewId="0">
      <selection activeCell="Q17" sqref="Q17"/>
    </sheetView>
  </sheetViews>
  <sheetFormatPr defaultRowHeight="18.75"/>
  <cols>
    <col min="1" max="1" width="11.5" customWidth="1"/>
    <col min="2" max="2" width="14" customWidth="1"/>
    <col min="3" max="3" width="11" bestFit="1" customWidth="1"/>
    <col min="6" max="6" width="10.625" bestFit="1" customWidth="1"/>
    <col min="7" max="7" width="18.375" bestFit="1" customWidth="1"/>
    <col min="8" max="8" width="20.375" bestFit="1" customWidth="1"/>
    <col min="9" max="9" width="11.75" customWidth="1"/>
    <col min="10" max="10" width="18.375" bestFit="1" customWidth="1"/>
    <col min="14" max="14" width="18.375" bestFit="1" customWidth="1"/>
    <col min="16" max="16" width="19.375" bestFit="1" customWidth="1"/>
    <col min="17" max="17" width="17.75" customWidth="1"/>
    <col min="18" max="18" width="22.75" bestFit="1" customWidth="1"/>
  </cols>
  <sheetData>
    <row r="1" spans="1:18">
      <c r="A1" t="s">
        <v>18</v>
      </c>
      <c r="B1" t="s">
        <v>29</v>
      </c>
      <c r="C1" s="8">
        <v>4528</v>
      </c>
      <c r="H1" t="s">
        <v>19</v>
      </c>
      <c r="I1" t="s">
        <v>30</v>
      </c>
      <c r="J1" s="8">
        <v>1371.4</v>
      </c>
    </row>
    <row r="2" spans="1:18">
      <c r="B2" t="s">
        <v>28</v>
      </c>
      <c r="E2" t="s">
        <v>15</v>
      </c>
      <c r="I2" t="s">
        <v>28</v>
      </c>
      <c r="L2" t="s">
        <v>15</v>
      </c>
      <c r="Q2" s="42" t="s">
        <v>24</v>
      </c>
      <c r="R2" s="42"/>
    </row>
    <row r="3" spans="1:18">
      <c r="B3" t="s">
        <v>0</v>
      </c>
      <c r="C3" t="s">
        <v>12</v>
      </c>
      <c r="E3" t="s">
        <v>0</v>
      </c>
      <c r="F3" t="s">
        <v>12</v>
      </c>
      <c r="I3" t="s">
        <v>0</v>
      </c>
      <c r="J3" t="s">
        <v>12</v>
      </c>
      <c r="L3" t="s">
        <v>0</v>
      </c>
      <c r="M3" t="s">
        <v>12</v>
      </c>
      <c r="N3" t="s">
        <v>14</v>
      </c>
      <c r="Q3" t="s">
        <v>21</v>
      </c>
      <c r="R3" t="s">
        <v>22</v>
      </c>
    </row>
    <row r="4" spans="1:18">
      <c r="B4">
        <v>1</v>
      </c>
      <c r="C4" s="6">
        <f>A被度別面積増減!G3*Wa被度別湿重量2025!D2*(1-'BC量 '!$B$17)*'BC量 '!$B$18*'BC量 '!$B$19*(44/12)*('BC量 '!$B$20+'BC量 '!$B$21)*'BC量 '!$B$22</f>
        <v>0</v>
      </c>
      <c r="E4">
        <v>1</v>
      </c>
      <c r="F4" s="6">
        <f>A被度別面積増減!H3*Wa被度別湿重量2025!D2*(1-'BC量 '!$B$17)*'BC量 '!$B$18*'BC量 '!$B$19*(44/12)*('BC量 '!$B$20+'BC量 '!$B$21)*'BC量 '!$B$22</f>
        <v>0</v>
      </c>
      <c r="I4">
        <v>1</v>
      </c>
      <c r="J4" s="6">
        <f>A被度別面積増減!G12*Wa被度別湿重量2025!D2*(1-'BC量 '!$B$17)*'BC量 '!$B$18*'BC量 '!$B$19*(44/12)*('BC量 '!$B$20+'BC量 '!$B$21)*'BC量 '!$B$22</f>
        <v>9.9150744092400045E-2</v>
      </c>
      <c r="L4">
        <v>1</v>
      </c>
      <c r="M4" s="6">
        <f>A被度別面積増減!H12*Wa被度別湿重量2025!D2*(1-'BC量 '!$B$17)*'BC量 '!$B$18*'BC量 '!$B$19*(44/12)*('BC量 '!$B$20+'BC量 '!$B$21)*'BC量 '!$B$22</f>
        <v>0.12347640209520003</v>
      </c>
      <c r="P4" t="s">
        <v>20</v>
      </c>
      <c r="Q4" s="6">
        <f>C9</f>
        <v>4.3658999613697631</v>
      </c>
      <c r="R4" s="6">
        <f>F9</f>
        <v>8.2258121259710872</v>
      </c>
    </row>
    <row r="5" spans="1:18">
      <c r="B5">
        <v>2</v>
      </c>
      <c r="C5" s="6">
        <f>A被度別面積増減!G4*Wa被度別湿重量2025!D3*(1-'BC量 '!$B$17)*'BC量 '!$B$18*'BC量 '!$B$19*(44/12)*('BC量 '!$B$20+'BC量 '!$B$21)*'BC量 '!$B$22</f>
        <v>0.8731521480336315</v>
      </c>
      <c r="E5">
        <v>2</v>
      </c>
      <c r="F5" s="6">
        <f>A被度別面積増減!H4*Wa被度別湿重量2025!D3*(1-'BC量 '!$B$17)*'BC量 '!$B$18*'BC量 '!$B$19*(44/12)*('BC量 '!$B$20+'BC量 '!$B$21)*'BC量 '!$B$22</f>
        <v>0.65379264948220139</v>
      </c>
      <c r="I5">
        <v>2</v>
      </c>
      <c r="J5" s="6">
        <f>A被度別面積増減!G13*Wa被度別湿重量2025!D3*(1-'BC量 '!$B$17)*'BC量 '!$B$18*'BC量 '!$B$19*(44/12)*('BC量 '!$B$20+'BC量 '!$B$21)*'BC量 '!$B$22</f>
        <v>0</v>
      </c>
      <c r="L5">
        <v>2</v>
      </c>
      <c r="M5" s="6">
        <f>A被度別面積増減!H13*Wa被度別湿重量2025!D3*(1-'BC量 '!$B$17)*'BC量 '!$B$18*'BC量 '!$B$19*(44/12)*('BC量 '!$B$20+'BC量 '!$B$21)*'BC量 '!$B$22</f>
        <v>0</v>
      </c>
      <c r="P5" t="s">
        <v>23</v>
      </c>
      <c r="Q5" s="6">
        <f>J9</f>
        <v>1.0540946477754001</v>
      </c>
      <c r="R5" s="6">
        <f>M9</f>
        <v>1.3809454649991002</v>
      </c>
    </row>
    <row r="6" spans="1:18">
      <c r="B6">
        <v>3</v>
      </c>
      <c r="C6" s="6">
        <f>A被度別面積増減!G5*Wa被度別湿重量2025!D4*(1-'BC量 '!$B$17)*'BC量 '!$B$18*'BC量 '!$B$19*(44/12)*('BC量 '!$B$20+'BC量 '!$B$21)*'BC量 '!$B$22</f>
        <v>1.0084248519808527</v>
      </c>
      <c r="E6">
        <v>3</v>
      </c>
      <c r="F6" s="6">
        <f>A被度別面積増減!H5*Wa被度別湿重量2025!D4*(1-'BC量 '!$B$17)*'BC量 '!$B$18*'BC量 '!$B$19*(44/12)*('BC量 '!$B$20+'BC量 '!$B$21)*'BC量 '!$B$22</f>
        <v>0.93867023193462318</v>
      </c>
      <c r="I6">
        <v>3</v>
      </c>
      <c r="J6" s="6">
        <f>A被度別面積増減!G14*Wa被度別湿重量2025!D4*(1-'BC量 '!$B$17)*'BC量 '!$B$18*'BC量 '!$B$19*(44/12)*('BC量 '!$B$20+'BC量 '!$B$21)*'BC量 '!$B$22</f>
        <v>0</v>
      </c>
      <c r="L6">
        <v>3</v>
      </c>
      <c r="M6" s="6">
        <f>A被度別面積増減!H14*Wa被度別湿重量2025!D4*(1-'BC量 '!$B$17)*'BC量 '!$B$18*'BC量 '!$B$19*(44/12)*('BC量 '!$B$20+'BC量 '!$B$21)*'BC量 '!$B$22</f>
        <v>0</v>
      </c>
    </row>
    <row r="7" spans="1:18">
      <c r="B7">
        <v>4</v>
      </c>
      <c r="C7" s="6">
        <f>A被度別面積増減!G6*Wa被度別湿重量2025!D5*(1-'BC量 '!$B$17)*'BC量 '!$B$18*'BC量 '!$B$19*(44/12)*('BC量 '!$B$20+'BC量 '!$B$21)*'BC量 '!$B$22</f>
        <v>1.0227366158099058</v>
      </c>
      <c r="E7">
        <v>4</v>
      </c>
      <c r="F7" s="6">
        <f>A被度別面積増減!H6*Wa被度別湿重量2025!D5*(1-'BC量 '!$B$17)*'BC量 '!$B$18*'BC量 '!$B$19*(44/12)*('BC量 '!$B$20+'BC量 '!$B$21)*'BC量 '!$B$22</f>
        <v>1.9559094769902237</v>
      </c>
      <c r="I7">
        <v>4</v>
      </c>
      <c r="J7" s="6">
        <f>A被度別面積増減!G15*Wa被度別湿重量2025!D5*(1-'BC量 '!$B$17)*'BC量 '!$B$18*'BC量 '!$B$19*(44/12)*('BC量 '!$B$20+'BC量 '!$B$21)*'BC量 '!$B$22</f>
        <v>0.162202324284</v>
      </c>
      <c r="L7">
        <v>4</v>
      </c>
      <c r="M7" s="6">
        <f>A被度別面積増減!H15*Wa被度別湿重量2025!D5*(1-'BC量 '!$B$17)*'BC量 '!$B$18*'BC量 '!$B$19*(44/12)*('BC量 '!$B$20+'BC量 '!$B$21)*'BC量 '!$B$22</f>
        <v>0</v>
      </c>
      <c r="Q7" s="42" t="s">
        <v>31</v>
      </c>
      <c r="R7" s="42"/>
    </row>
    <row r="8" spans="1:18">
      <c r="B8">
        <v>5</v>
      </c>
      <c r="C8" s="6">
        <f>A被度別面積増減!G7*Wa被度別湿重量2025!D6*(1-'BC量 '!$B$17)*'BC量 '!$B$18*'BC量 '!$B$19*(44/12)*('BC量 '!$B$20+'BC量 '!$B$21)*'BC量 '!$B$22</f>
        <v>1.4615863455453735</v>
      </c>
      <c r="E8">
        <v>5</v>
      </c>
      <c r="F8" s="6">
        <f>A被度別面積増減!H7*Wa被度別湿重量2025!D6*(1-'BC量 '!$B$17)*'BC量 '!$B$18*'BC量 '!$B$19*(44/12)*('BC量 '!$B$20+'BC量 '!$B$21)*'BC量 '!$B$22</f>
        <v>4.6774397675640387</v>
      </c>
      <c r="I8">
        <v>5</v>
      </c>
      <c r="J8" s="6">
        <f>A被度別面積増減!G16*Wa被度別湿重量2025!D6*(1-'BC量 '!$B$17)*'BC量 '!$B$18*'BC量 '!$B$19*(44/12)*('BC量 '!$B$20+'BC量 '!$B$21)*'BC量 '!$B$22</f>
        <v>0.79274157939900003</v>
      </c>
      <c r="L8">
        <v>5</v>
      </c>
      <c r="M8" s="6">
        <f>A被度別面積増減!H16*Wa被度別湿重量2025!D6*(1-'BC量 '!$B$17)*'BC量 '!$B$18*'BC量 '!$B$19*(44/12)*('BC量 '!$B$20+'BC量 '!$B$21)*'BC量 '!$B$22</f>
        <v>1.2574690629039003</v>
      </c>
      <c r="Q8" t="s">
        <v>21</v>
      </c>
      <c r="R8" t="s">
        <v>22</v>
      </c>
    </row>
    <row r="9" spans="1:18">
      <c r="B9" s="5" t="s">
        <v>13</v>
      </c>
      <c r="C9" s="4">
        <f>SUM(C4:C8)</f>
        <v>4.3658999613697631</v>
      </c>
      <c r="E9" t="s">
        <v>13</v>
      </c>
      <c r="F9" s="4">
        <f>SUM(F4:F8)</f>
        <v>8.2258121259710872</v>
      </c>
      <c r="G9" s="27"/>
      <c r="I9" s="5" t="s">
        <v>13</v>
      </c>
      <c r="J9" s="4">
        <f>SUM(J4:J8)</f>
        <v>1.0540946477754001</v>
      </c>
      <c r="L9" t="s">
        <v>13</v>
      </c>
      <c r="M9" s="4">
        <f>SUM(M4:M8)</f>
        <v>1.3809454649991002</v>
      </c>
      <c r="P9" t="s">
        <v>20</v>
      </c>
      <c r="Q9" s="10">
        <f>Q4/$C$1</f>
        <v>9.6420052150392296E-4</v>
      </c>
      <c r="R9" s="10">
        <f>R4/$C$1</f>
        <v>1.8166546214600458E-3</v>
      </c>
    </row>
    <row r="10" spans="1:18">
      <c r="P10" t="s">
        <v>23</v>
      </c>
      <c r="Q10" s="10">
        <f>Q5/$J$1</f>
        <v>7.6862669372568184E-4</v>
      </c>
      <c r="R10" s="10">
        <f>R5/$J$1</f>
        <v>1.0069603799030917E-3</v>
      </c>
    </row>
    <row r="11" spans="1:18">
      <c r="J11">
        <f>J9/J1*C1</f>
        <v>3.4803416691898872</v>
      </c>
      <c r="M11">
        <f>M9/J1*C1</f>
        <v>4.5595166002011993</v>
      </c>
      <c r="Q11" s="20"/>
    </row>
    <row r="12" spans="1:18">
      <c r="B12" s="5"/>
      <c r="I12" s="5"/>
      <c r="Q12" s="20"/>
    </row>
    <row r="13" spans="1:18">
      <c r="H13" s="21"/>
      <c r="P13" t="s">
        <v>32</v>
      </c>
      <c r="Q13" s="20">
        <f>(R9-Q9)-(R10-Q10)</f>
        <v>6.1412041377871291E-4</v>
      </c>
    </row>
    <row r="14" spans="1:18">
      <c r="P14" t="s">
        <v>33</v>
      </c>
      <c r="Q14" s="31">
        <f>Q13*C1</f>
        <v>2.780737233590012</v>
      </c>
    </row>
    <row r="15" spans="1:18">
      <c r="A15" t="s">
        <v>4</v>
      </c>
      <c r="N15" s="27"/>
      <c r="P15" t="s">
        <v>42</v>
      </c>
      <c r="Q15" s="28">
        <f>F9-Q14</f>
        <v>5.4450748923810757</v>
      </c>
    </row>
    <row r="16" spans="1:18">
      <c r="J16" s="27"/>
      <c r="P16" t="s">
        <v>43</v>
      </c>
      <c r="Q16" s="28">
        <f>Q14-0.276</f>
        <v>2.5047372335900118</v>
      </c>
    </row>
    <row r="17" spans="1:18">
      <c r="A17" t="s">
        <v>5</v>
      </c>
      <c r="B17">
        <v>0.82</v>
      </c>
      <c r="H17" s="3"/>
      <c r="R17" s="29"/>
    </row>
    <row r="18" spans="1:18">
      <c r="A18" t="s">
        <v>6</v>
      </c>
      <c r="B18">
        <v>0.28999999999999998</v>
      </c>
      <c r="R18" s="29"/>
    </row>
    <row r="19" spans="1:18">
      <c r="A19" t="s">
        <v>7</v>
      </c>
      <c r="B19" s="30">
        <v>3.5</v>
      </c>
    </row>
    <row r="20" spans="1:18">
      <c r="A20" t="s">
        <v>8</v>
      </c>
      <c r="B20">
        <v>4.9299999999999997E-2</v>
      </c>
    </row>
    <row r="21" spans="1:18">
      <c r="A21" t="s">
        <v>9</v>
      </c>
      <c r="B21">
        <v>2.8500000000000001E-2</v>
      </c>
    </row>
    <row r="22" spans="1:18">
      <c r="A22" t="s">
        <v>10</v>
      </c>
      <c r="B22">
        <v>1.5</v>
      </c>
    </row>
  </sheetData>
  <mergeCells count="2">
    <mergeCell ref="Q2:R2"/>
    <mergeCell ref="Q7:R7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護岸延長</vt:lpstr>
      <vt:lpstr>A被度別面積増減</vt:lpstr>
      <vt:lpstr>Wa被度別湿重量2025</vt:lpstr>
      <vt:lpstr>コンブ湿重量計測結果</vt:lpstr>
      <vt:lpstr>被度-湿重量</vt:lpstr>
      <vt:lpstr>BC量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西本 壮汰</dc:creator>
  <cp:lastModifiedBy>西本 壮汰</cp:lastModifiedBy>
  <dcterms:created xsi:type="dcterms:W3CDTF">2015-06-05T18:19:34Z</dcterms:created>
  <dcterms:modified xsi:type="dcterms:W3CDTF">2025-11-21T01:37:06Z</dcterms:modified>
</cp:coreProperties>
</file>