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17949\Desktop\宗像申請書\添付資料\"/>
    </mc:Choice>
  </mc:AlternateContent>
  <xr:revisionPtr revIDLastSave="0" documentId="13_ncr:1_{C17A8ED4-0903-4FB4-A979-FCDC9A02B2CD}" xr6:coauthVersionLast="47" xr6:coauthVersionMax="47" xr10:uidLastSave="{00000000-0000-0000-0000-000000000000}"/>
  <bookViews>
    <workbookView xWindow="1152" yWindow="1152" windowWidth="17280" windowHeight="9024" xr2:uid="{93D251E6-FF6B-45BB-A3E7-CC72B0829803}"/>
  </bookViews>
  <sheets>
    <sheet name="申請量算定" sheetId="24" r:id="rId1"/>
    <sheet name="CO2排出量算定" sheetId="23" r:id="rId2"/>
    <sheet name="吸収量算定" sheetId="22" r:id="rId3"/>
    <sheet name="吸収係数算定" sheetId="21" r:id="rId4"/>
    <sheet name="吸収量算定 (ベースライン)" sheetId="26" r:id="rId5"/>
    <sheet name="吸収係数算定 (ベースライン)" sheetId="28" r:id="rId6"/>
  </sheets>
  <externalReferences>
    <externalReference r:id="rId7"/>
  </externalReferences>
  <definedNames>
    <definedName name="_BD1000">#REF!</definedName>
    <definedName name="xxxxx">#REF!</definedName>
    <definedName name="あ">#REF!</definedName>
    <definedName name="内容マスタ">[1]内容マスタ!$C$4:$C$7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6" l="1"/>
  <c r="G17" i="26"/>
  <c r="H17" i="26"/>
  <c r="E17" i="26"/>
  <c r="O14" i="22"/>
  <c r="P14" i="22"/>
  <c r="O15" i="22"/>
  <c r="P15" i="22"/>
  <c r="O16" i="22"/>
  <c r="P16" i="22"/>
  <c r="O17" i="22"/>
  <c r="P17" i="22"/>
  <c r="P13" i="22"/>
  <c r="O13" i="22"/>
  <c r="O5" i="22"/>
  <c r="P5" i="22"/>
  <c r="O6" i="22"/>
  <c r="P6" i="22"/>
  <c r="O7" i="22"/>
  <c r="P7" i="22"/>
  <c r="O8" i="22"/>
  <c r="P8" i="22"/>
  <c r="P4" i="22"/>
  <c r="O4" i="22"/>
  <c r="I3" i="21" l="1"/>
  <c r="G3" i="21"/>
  <c r="E28" i="24" l="1"/>
  <c r="F28" i="24"/>
  <c r="C5" i="24"/>
  <c r="H19" i="26"/>
  <c r="G19" i="26"/>
  <c r="J8" i="26" l="1"/>
  <c r="K8" i="26"/>
  <c r="L17" i="22"/>
  <c r="K17" i="22"/>
  <c r="L8" i="22"/>
  <c r="K8" i="22"/>
  <c r="J17" i="26"/>
  <c r="K17" i="26"/>
  <c r="E16" i="22"/>
  <c r="K10" i="21" s="1"/>
  <c r="E15" i="22"/>
  <c r="K9" i="21" s="1"/>
  <c r="E14" i="22"/>
  <c r="K8" i="21" s="1"/>
  <c r="E13" i="22"/>
  <c r="J3" i="21"/>
  <c r="E17" i="22" l="1"/>
  <c r="K7" i="21"/>
  <c r="N14" i="21" s="1"/>
  <c r="F13" i="24"/>
  <c r="F14" i="24"/>
  <c r="E13" i="24"/>
  <c r="E14" i="24"/>
  <c r="E12" i="24"/>
  <c r="E5" i="28"/>
  <c r="F5" i="28" s="1"/>
  <c r="M6" i="26" s="1"/>
  <c r="F6" i="26" s="1"/>
  <c r="E4" i="28"/>
  <c r="I4" i="28" s="1"/>
  <c r="E3" i="28"/>
  <c r="F3" i="28" s="1"/>
  <c r="M4" i="26" s="1"/>
  <c r="F4" i="26" s="1"/>
  <c r="D3" i="28"/>
  <c r="C6" i="28"/>
  <c r="C5" i="28"/>
  <c r="D5" i="28" s="1"/>
  <c r="C4" i="28"/>
  <c r="C3" i="28"/>
  <c r="F4" i="28"/>
  <c r="M5" i="26" s="1"/>
  <c r="F5" i="26" s="1"/>
  <c r="D4" i="28"/>
  <c r="C7" i="28"/>
  <c r="D9" i="28"/>
  <c r="J9" i="28" s="1"/>
  <c r="C9" i="28"/>
  <c r="F9" i="28"/>
  <c r="H9" i="28" s="1"/>
  <c r="E9" i="28"/>
  <c r="L15" i="26" s="1"/>
  <c r="E15" i="26" s="1"/>
  <c r="F8" i="28"/>
  <c r="M14" i="26" s="1"/>
  <c r="F14" i="26" s="1"/>
  <c r="F7" i="28"/>
  <c r="M13" i="26" s="1"/>
  <c r="F13" i="26" s="1"/>
  <c r="E8" i="28"/>
  <c r="L14" i="26" s="1"/>
  <c r="E14" i="26" s="1"/>
  <c r="C8" i="28"/>
  <c r="D8" i="28" s="1"/>
  <c r="E7" i="28"/>
  <c r="D7" i="28"/>
  <c r="F10" i="28"/>
  <c r="M16" i="26" s="1"/>
  <c r="F16" i="26" s="1"/>
  <c r="E10" i="28"/>
  <c r="D10" i="28"/>
  <c r="C10" i="28"/>
  <c r="L5" i="26"/>
  <c r="E5" i="26" s="1"/>
  <c r="L6" i="26"/>
  <c r="E6" i="26" s="1"/>
  <c r="M15" i="26"/>
  <c r="F15" i="26" s="1"/>
  <c r="C26" i="28"/>
  <c r="D26" i="28"/>
  <c r="E26" i="28"/>
  <c r="F26" i="28"/>
  <c r="G26" i="28"/>
  <c r="I26" i="28"/>
  <c r="J26" i="28"/>
  <c r="K26" i="28"/>
  <c r="L26" i="28"/>
  <c r="M26" i="28"/>
  <c r="H26" i="28"/>
  <c r="K46" i="28"/>
  <c r="L46" i="28"/>
  <c r="M46" i="28"/>
  <c r="H30" i="28"/>
  <c r="I46" i="28"/>
  <c r="J46" i="28"/>
  <c r="D50" i="28"/>
  <c r="H46" i="28"/>
  <c r="F46" i="28"/>
  <c r="G46" i="28"/>
  <c r="E50" i="28"/>
  <c r="E6" i="28" s="1"/>
  <c r="F6" i="28" s="1"/>
  <c r="M7" i="26" s="1"/>
  <c r="F7" i="26" s="1"/>
  <c r="F50" i="28"/>
  <c r="G50" i="28"/>
  <c r="H50" i="28"/>
  <c r="I50" i="28"/>
  <c r="J50" i="28"/>
  <c r="K50" i="28"/>
  <c r="L50" i="28"/>
  <c r="M50" i="28"/>
  <c r="C50" i="28"/>
  <c r="D46" i="28"/>
  <c r="E46" i="28"/>
  <c r="C46" i="28"/>
  <c r="D30" i="28"/>
  <c r="E30" i="28"/>
  <c r="F30" i="28"/>
  <c r="G30" i="28"/>
  <c r="I30" i="28"/>
  <c r="J30" i="28"/>
  <c r="K30" i="28"/>
  <c r="L30" i="28"/>
  <c r="M30" i="28"/>
  <c r="C30" i="28"/>
  <c r="Q13" i="28"/>
  <c r="L7" i="26" l="1"/>
  <c r="E7" i="26" s="1"/>
  <c r="I6" i="28"/>
  <c r="G6" i="28"/>
  <c r="G5" i="28"/>
  <c r="C6" i="26" s="1"/>
  <c r="G6" i="26" s="1"/>
  <c r="I5" i="28"/>
  <c r="H4" i="28"/>
  <c r="D5" i="26" s="1"/>
  <c r="H5" i="26" s="1"/>
  <c r="J4" i="28"/>
  <c r="J5" i="28"/>
  <c r="H5" i="28"/>
  <c r="D6" i="26" s="1"/>
  <c r="H6" i="26" s="1"/>
  <c r="G4" i="28"/>
  <c r="C5" i="26" s="1"/>
  <c r="G5" i="26" s="1"/>
  <c r="L4" i="26"/>
  <c r="E4" i="26" s="1"/>
  <c r="D6" i="28"/>
  <c r="I9" i="28"/>
  <c r="G9" i="28"/>
  <c r="C15" i="26" s="1"/>
  <c r="G15" i="26" s="1"/>
  <c r="E23" i="24" s="1"/>
  <c r="J8" i="28"/>
  <c r="G8" i="28"/>
  <c r="C14" i="26" s="1"/>
  <c r="G14" i="26" s="1"/>
  <c r="E22" i="24" s="1"/>
  <c r="I8" i="28"/>
  <c r="H10" i="28"/>
  <c r="D16" i="26" s="1"/>
  <c r="H16" i="26" s="1"/>
  <c r="F24" i="24" s="1"/>
  <c r="J10" i="28"/>
  <c r="J7" i="28"/>
  <c r="H7" i="28"/>
  <c r="D13" i="26" s="1"/>
  <c r="H13" i="26" s="1"/>
  <c r="F21" i="24" s="1"/>
  <c r="I7" i="28"/>
  <c r="H8" i="28"/>
  <c r="D14" i="26" s="1"/>
  <c r="H14" i="26" s="1"/>
  <c r="F22" i="24" s="1"/>
  <c r="I10" i="28"/>
  <c r="G7" i="28"/>
  <c r="C13" i="26" s="1"/>
  <c r="L13" i="26"/>
  <c r="E13" i="26" s="1"/>
  <c r="L16" i="26"/>
  <c r="E16" i="26" s="1"/>
  <c r="G10" i="28"/>
  <c r="C16" i="26" s="1"/>
  <c r="E8" i="26"/>
  <c r="F8" i="26"/>
  <c r="D15" i="26"/>
  <c r="H15" i="26" s="1"/>
  <c r="F23" i="24" s="1"/>
  <c r="C7" i="26"/>
  <c r="G7" i="26" s="1"/>
  <c r="E15" i="24" s="1"/>
  <c r="F16" i="22"/>
  <c r="L10" i="21" s="1"/>
  <c r="F15" i="22"/>
  <c r="L9" i="21" s="1"/>
  <c r="F14" i="22"/>
  <c r="L8" i="21" s="1"/>
  <c r="F13" i="22"/>
  <c r="E5" i="22"/>
  <c r="K4" i="21" s="1"/>
  <c r="F5" i="22"/>
  <c r="L4" i="21" s="1"/>
  <c r="E6" i="22"/>
  <c r="K5" i="21" s="1"/>
  <c r="F6" i="22"/>
  <c r="L5" i="21" s="1"/>
  <c r="E7" i="22"/>
  <c r="K6" i="21" s="1"/>
  <c r="F7" i="22"/>
  <c r="L6" i="21" s="1"/>
  <c r="F4" i="22"/>
  <c r="E4" i="22"/>
  <c r="K3" i="21" s="1"/>
  <c r="G5" i="23"/>
  <c r="G4" i="23"/>
  <c r="N13" i="21" l="1"/>
  <c r="H18" i="21" s="1"/>
  <c r="N12" i="21"/>
  <c r="G18" i="21" s="1"/>
  <c r="L7" i="21"/>
  <c r="F17" i="22"/>
  <c r="E8" i="22"/>
  <c r="F8" i="22"/>
  <c r="L3" i="21"/>
  <c r="E16" i="24"/>
  <c r="H6" i="28"/>
  <c r="D7" i="26" s="1"/>
  <c r="H7" i="26" s="1"/>
  <c r="F15" i="24" s="1"/>
  <c r="J6" i="28"/>
  <c r="G13" i="26"/>
  <c r="E21" i="24" s="1"/>
  <c r="F25" i="24"/>
  <c r="G16" i="26"/>
  <c r="E24" i="24" s="1"/>
  <c r="G6" i="23"/>
  <c r="H10" i="21"/>
  <c r="G10" i="21"/>
  <c r="H9" i="21"/>
  <c r="G9" i="21"/>
  <c r="H8" i="21"/>
  <c r="G8" i="21"/>
  <c r="H6" i="21"/>
  <c r="G6" i="21"/>
  <c r="H5" i="21"/>
  <c r="G5" i="21"/>
  <c r="H4" i="21"/>
  <c r="G4" i="21"/>
  <c r="H3" i="21"/>
  <c r="S13" i="21"/>
  <c r="I7" i="21" l="1"/>
  <c r="C13" i="22" s="1"/>
  <c r="G13" i="22" s="1"/>
  <c r="G7" i="21"/>
  <c r="N15" i="21" s="1"/>
  <c r="C4" i="22"/>
  <c r="G4" i="22" s="1"/>
  <c r="C12" i="24" s="1"/>
  <c r="J7" i="21"/>
  <c r="D13" i="22" s="1"/>
  <c r="H13" i="22" s="1"/>
  <c r="H7" i="21"/>
  <c r="E25" i="24"/>
  <c r="I8" i="21"/>
  <c r="C14" i="22" s="1"/>
  <c r="I9" i="21"/>
  <c r="C15" i="22" s="1"/>
  <c r="J8" i="21"/>
  <c r="D14" i="22" s="1"/>
  <c r="H14" i="22" s="1"/>
  <c r="D22" i="24" s="1"/>
  <c r="J9" i="21"/>
  <c r="D15" i="22" s="1"/>
  <c r="H15" i="22" s="1"/>
  <c r="D23" i="24" s="1"/>
  <c r="I10" i="21"/>
  <c r="C16" i="22" s="1"/>
  <c r="J10" i="21"/>
  <c r="D16" i="22" s="1"/>
  <c r="H16" i="22" s="1"/>
  <c r="D24" i="24" s="1"/>
  <c r="J6" i="21"/>
  <c r="D7" i="22" s="1"/>
  <c r="I4" i="21"/>
  <c r="C5" i="22" s="1"/>
  <c r="I5" i="21"/>
  <c r="C6" i="22" s="1"/>
  <c r="I6" i="21"/>
  <c r="C7" i="22" s="1"/>
  <c r="D4" i="22"/>
  <c r="J4" i="21"/>
  <c r="D5" i="22" s="1"/>
  <c r="J5" i="21"/>
  <c r="D6" i="22" s="1"/>
  <c r="G16" i="22" l="1"/>
  <c r="C24" i="24" s="1"/>
  <c r="G24" i="24" s="1"/>
  <c r="G14" i="22"/>
  <c r="G15" i="22"/>
  <c r="C23" i="24" s="1"/>
  <c r="G23" i="24" s="1"/>
  <c r="D21" i="24"/>
  <c r="D25" i="24" s="1"/>
  <c r="H17" i="22"/>
  <c r="G7" i="22"/>
  <c r="C15" i="24" s="1"/>
  <c r="H5" i="22"/>
  <c r="D13" i="24" s="1"/>
  <c r="H6" i="22"/>
  <c r="D14" i="24" s="1"/>
  <c r="H4" i="22"/>
  <c r="D12" i="24" s="1"/>
  <c r="G6" i="22"/>
  <c r="C14" i="24" s="1"/>
  <c r="G5" i="22"/>
  <c r="C13" i="24" s="1"/>
  <c r="H7" i="22"/>
  <c r="D15" i="24" s="1"/>
  <c r="G17" i="22" l="1"/>
  <c r="C22" i="24"/>
  <c r="G22" i="24" s="1"/>
  <c r="G13" i="24"/>
  <c r="G14" i="24"/>
  <c r="G15" i="24"/>
  <c r="C21" i="24"/>
  <c r="G21" i="24" s="1"/>
  <c r="G25" i="24" s="1"/>
  <c r="C16" i="24"/>
  <c r="D16" i="24"/>
  <c r="D28" i="24" s="1"/>
  <c r="H8" i="22"/>
  <c r="H19" i="22" s="1"/>
  <c r="G8" i="22"/>
  <c r="G19" i="22" s="1"/>
  <c r="C25" i="24" l="1"/>
  <c r="C28" i="24" s="1"/>
  <c r="G26" i="24" l="1"/>
  <c r="C3" i="24"/>
  <c r="D4" i="26"/>
  <c r="H4" i="26" l="1"/>
  <c r="F12" i="24" s="1"/>
  <c r="C4" i="26"/>
  <c r="G4" i="26" s="1"/>
  <c r="F16" i="24" l="1"/>
  <c r="G12" i="24"/>
  <c r="G16" i="24" s="1"/>
  <c r="H8" i="26"/>
  <c r="G8" i="26"/>
  <c r="G17" i="24" l="1"/>
  <c r="G28" i="24"/>
  <c r="C4" i="24" s="1"/>
  <c r="C2" i="24" s="1"/>
</calcChain>
</file>

<file path=xl/sharedStrings.xml><?xml version="1.0" encoding="utf-8"?>
<sst xmlns="http://schemas.openxmlformats.org/spreadsheetml/2006/main" count="379" uniqueCount="99">
  <si>
    <t>鐘崎地区</t>
    <rPh sb="0" eb="2">
      <t>カネザキ</t>
    </rPh>
    <rPh sb="2" eb="4">
      <t>チク</t>
    </rPh>
    <phoneticPr fontId="4"/>
  </si>
  <si>
    <t>大島地区</t>
    <rPh sb="0" eb="4">
      <t>オオシマチク</t>
    </rPh>
    <phoneticPr fontId="4"/>
  </si>
  <si>
    <t>地島地区</t>
    <rPh sb="0" eb="2">
      <t>ジノシマ</t>
    </rPh>
    <rPh sb="2" eb="4">
      <t>チク</t>
    </rPh>
    <phoneticPr fontId="4"/>
  </si>
  <si>
    <t>神湊地区</t>
    <rPh sb="0" eb="2">
      <t>コウノミナト</t>
    </rPh>
    <rPh sb="2" eb="4">
      <t>チク</t>
    </rPh>
    <phoneticPr fontId="4"/>
  </si>
  <si>
    <t>含水率（％）</t>
    <rPh sb="0" eb="3">
      <t>ガンスイリツ</t>
    </rPh>
    <phoneticPr fontId="2"/>
  </si>
  <si>
    <t>湿重量（g/m2）</t>
    <rPh sb="0" eb="1">
      <t>シメ</t>
    </rPh>
    <rPh sb="1" eb="3">
      <t>ジュウリョウ</t>
    </rPh>
    <phoneticPr fontId="2"/>
  </si>
  <si>
    <t>地区</t>
    <rPh sb="0" eb="2">
      <t>チク</t>
    </rPh>
    <phoneticPr fontId="2"/>
  </si>
  <si>
    <t>炭素含有率（％）</t>
    <rPh sb="0" eb="2">
      <t>タンソ</t>
    </rPh>
    <rPh sb="2" eb="4">
      <t>ガンユウ</t>
    </rPh>
    <rPh sb="4" eb="5">
      <t>リツ</t>
    </rPh>
    <phoneticPr fontId="2"/>
  </si>
  <si>
    <t>P/B比</t>
    <rPh sb="3" eb="4">
      <t>ヒ</t>
    </rPh>
    <phoneticPr fontId="2"/>
  </si>
  <si>
    <t>ワカメ</t>
    <phoneticPr fontId="2"/>
  </si>
  <si>
    <t>藻場タイプ</t>
    <rPh sb="0" eb="2">
      <t>モバ</t>
    </rPh>
    <phoneticPr fontId="2"/>
  </si>
  <si>
    <t>調査場所</t>
    <rPh sb="0" eb="4">
      <t>チョウサバショ</t>
    </rPh>
    <phoneticPr fontId="2"/>
  </si>
  <si>
    <t>文献</t>
    <rPh sb="0" eb="2">
      <t>ブンケン</t>
    </rPh>
    <phoneticPr fontId="2"/>
  </si>
  <si>
    <t>1）</t>
    <phoneticPr fontId="2"/>
  </si>
  <si>
    <t>ガラモ</t>
    <phoneticPr fontId="2"/>
  </si>
  <si>
    <t>2）</t>
    <phoneticPr fontId="2"/>
  </si>
  <si>
    <t>徳島県沿岸域</t>
    <rPh sb="0" eb="3">
      <t>トクシマケン</t>
    </rPh>
    <rPh sb="3" eb="6">
      <t>エンガンイキ</t>
    </rPh>
    <phoneticPr fontId="2"/>
  </si>
  <si>
    <t>長崎県沿岸域</t>
    <rPh sb="0" eb="3">
      <t>ナガサキケン</t>
    </rPh>
    <rPh sb="3" eb="6">
      <t>エンガンイキ</t>
    </rPh>
    <phoneticPr fontId="2"/>
  </si>
  <si>
    <t>2）若松ら：岩礁性藻場の調査事例を基にしたCO2吸収ポテンシャルの推算，電力中央研究所報告，2021年3月．</t>
    <rPh sb="2" eb="4">
      <t>ワカマツ</t>
    </rPh>
    <rPh sb="6" eb="9">
      <t>ガンショウセイ</t>
    </rPh>
    <rPh sb="9" eb="11">
      <t>モバ</t>
    </rPh>
    <rPh sb="12" eb="16">
      <t>チョウサジレイ</t>
    </rPh>
    <rPh sb="17" eb="18">
      <t>モト</t>
    </rPh>
    <rPh sb="24" eb="26">
      <t>キュウシュウ</t>
    </rPh>
    <rPh sb="33" eb="35">
      <t>スイサン</t>
    </rPh>
    <rPh sb="36" eb="38">
      <t>デンリョク</t>
    </rPh>
    <rPh sb="38" eb="43">
      <t>チュウオウケンキュウショ</t>
    </rPh>
    <rPh sb="43" eb="45">
      <t>ホウコク</t>
    </rPh>
    <rPh sb="50" eb="51">
      <t>ネン</t>
    </rPh>
    <rPh sb="52" eb="53">
      <t>ツキ</t>
    </rPh>
    <phoneticPr fontId="5"/>
  </si>
  <si>
    <t>1）海草・海藻藻場のCO2貯留量算定ガイドブック，水産研究・教育機構，令和5年11月．</t>
    <phoneticPr fontId="5"/>
  </si>
  <si>
    <t>3）</t>
    <phoneticPr fontId="2"/>
  </si>
  <si>
    <t>広島県沿岸域</t>
    <rPh sb="0" eb="3">
      <t>ヒロシマケン</t>
    </rPh>
    <rPh sb="3" eb="5">
      <t>エンガン</t>
    </rPh>
    <rPh sb="5" eb="6">
      <t>イキ</t>
    </rPh>
    <phoneticPr fontId="2"/>
  </si>
  <si>
    <t>3）吉田ら：広島湾に生育する海藻類の炭素・窒素含有量とその季節変化，瀬戸内水研報，3，53-62，2001．</t>
    <rPh sb="2" eb="4">
      <t>ヨシダ</t>
    </rPh>
    <rPh sb="6" eb="9">
      <t>ヒロシマワン</t>
    </rPh>
    <rPh sb="10" eb="12">
      <t>セイイク</t>
    </rPh>
    <rPh sb="14" eb="17">
      <t>カイソウルイ</t>
    </rPh>
    <rPh sb="18" eb="20">
      <t>タンソ</t>
    </rPh>
    <rPh sb="21" eb="23">
      <t>チッソ</t>
    </rPh>
    <rPh sb="23" eb="26">
      <t>ガンユウリョウ</t>
    </rPh>
    <rPh sb="29" eb="31">
      <t>キセツ</t>
    </rPh>
    <rPh sb="31" eb="33">
      <t>ヘンカ</t>
    </rPh>
    <rPh sb="34" eb="37">
      <t>セトウチ</t>
    </rPh>
    <rPh sb="37" eb="39">
      <t>スイケン</t>
    </rPh>
    <rPh sb="39" eb="40">
      <t>ホウ</t>
    </rPh>
    <phoneticPr fontId="5"/>
  </si>
  <si>
    <t>4）</t>
    <phoneticPr fontId="2"/>
  </si>
  <si>
    <t>4）磯焼け対策ガイドライン，水産庁，令和3年3月．</t>
    <rPh sb="2" eb="4">
      <t>イソヤ</t>
    </rPh>
    <rPh sb="5" eb="7">
      <t>タイサク</t>
    </rPh>
    <rPh sb="14" eb="16">
      <t>スイサン</t>
    </rPh>
    <rPh sb="16" eb="17">
      <t>チョウ</t>
    </rPh>
    <rPh sb="18" eb="20">
      <t>レイワ</t>
    </rPh>
    <rPh sb="21" eb="22">
      <t>ネン</t>
    </rPh>
    <rPh sb="23" eb="24">
      <t>ツキ</t>
    </rPh>
    <phoneticPr fontId="5"/>
  </si>
  <si>
    <t>岩手県沿岸域</t>
    <rPh sb="0" eb="2">
      <t>イワテ</t>
    </rPh>
    <rPh sb="2" eb="3">
      <t>ケン</t>
    </rPh>
    <rPh sb="3" eb="5">
      <t>エンガン</t>
    </rPh>
    <rPh sb="5" eb="6">
      <t>イキ</t>
    </rPh>
    <phoneticPr fontId="2"/>
  </si>
  <si>
    <t>残存率①</t>
    <rPh sb="0" eb="3">
      <t>ザンゾンリツ</t>
    </rPh>
    <phoneticPr fontId="2"/>
  </si>
  <si>
    <t>残存率②</t>
    <rPh sb="0" eb="3">
      <t>ザンゾンリツ</t>
    </rPh>
    <phoneticPr fontId="2"/>
  </si>
  <si>
    <t>5）</t>
    <phoneticPr fontId="2"/>
  </si>
  <si>
    <t xml:space="preserve">5）Jブル－クレジット申請の手引き，令和6年3月. </t>
    <rPh sb="11" eb="13">
      <t>シンセイ</t>
    </rPh>
    <rPh sb="14" eb="16">
      <t>テビ</t>
    </rPh>
    <rPh sb="18" eb="20">
      <t>レイワ</t>
    </rPh>
    <rPh sb="21" eb="22">
      <t>ネン</t>
    </rPh>
    <rPh sb="23" eb="24">
      <t>ツキ</t>
    </rPh>
    <phoneticPr fontId="5"/>
  </si>
  <si>
    <t>海藻種</t>
    <rPh sb="0" eb="3">
      <t>カイソウシュ</t>
    </rPh>
    <phoneticPr fontId="2"/>
  </si>
  <si>
    <t>駆除区</t>
    <rPh sb="0" eb="3">
      <t>クジョク</t>
    </rPh>
    <phoneticPr fontId="2"/>
  </si>
  <si>
    <t>対照区</t>
    <rPh sb="0" eb="3">
      <t>タイショウク</t>
    </rPh>
    <phoneticPr fontId="2"/>
  </si>
  <si>
    <t>吸収係数（t-CO2/ha/年）</t>
    <rPh sb="0" eb="2">
      <t>キュウシュウ</t>
    </rPh>
    <rPh sb="2" eb="4">
      <t>ケイスウ</t>
    </rPh>
    <rPh sb="14" eb="15">
      <t>ネン</t>
    </rPh>
    <phoneticPr fontId="2"/>
  </si>
  <si>
    <t>面積（ha）</t>
    <rPh sb="0" eb="2">
      <t>メンセキ</t>
    </rPh>
    <phoneticPr fontId="2"/>
  </si>
  <si>
    <t>計</t>
    <rPh sb="0" eb="1">
      <t>ケイ</t>
    </rPh>
    <phoneticPr fontId="2"/>
  </si>
  <si>
    <t>－</t>
    <phoneticPr fontId="2"/>
  </si>
  <si>
    <t>船舶</t>
    <rPh sb="0" eb="2">
      <t>センパク</t>
    </rPh>
    <phoneticPr fontId="9"/>
  </si>
  <si>
    <t>稼働時間 
h</t>
    <rPh sb="0" eb="4">
      <t>カドウジカン</t>
    </rPh>
    <phoneticPr fontId="9"/>
  </si>
  <si>
    <t>出力 
kW</t>
    <rPh sb="0" eb="2">
      <t>シュツリョク</t>
    </rPh>
    <phoneticPr fontId="9"/>
  </si>
  <si>
    <t>燃料消費率
L/kWh</t>
    <rPh sb="0" eb="5">
      <t>ネンリョウショウヒリツ</t>
    </rPh>
    <phoneticPr fontId="9"/>
  </si>
  <si>
    <t>排出係数
t-CO2/kL</t>
    <rPh sb="0" eb="2">
      <t>ハイシュツ</t>
    </rPh>
    <rPh sb="2" eb="4">
      <t>ケイスウ</t>
    </rPh>
    <phoneticPr fontId="9"/>
  </si>
  <si>
    <t>排出量
t-CO2</t>
    <rPh sb="0" eb="3">
      <t>ハイシュツリョウ</t>
    </rPh>
    <phoneticPr fontId="9"/>
  </si>
  <si>
    <t>作業船</t>
    <rPh sb="0" eb="3">
      <t>サギョウフネ</t>
    </rPh>
    <phoneticPr fontId="9"/>
  </si>
  <si>
    <t>警戒船</t>
    <rPh sb="0" eb="2">
      <t>ケイカイ</t>
    </rPh>
    <rPh sb="2" eb="3">
      <t>フネ</t>
    </rPh>
    <phoneticPr fontId="9"/>
  </si>
  <si>
    <t>合計</t>
    <rPh sb="0" eb="2">
      <t>ゴウケイ</t>
    </rPh>
    <phoneticPr fontId="9"/>
  </si>
  <si>
    <t>－</t>
    <phoneticPr fontId="9"/>
  </si>
  <si>
    <t>申請量</t>
    <rPh sb="0" eb="3">
      <t>シンセイリョウ</t>
    </rPh>
    <phoneticPr fontId="2"/>
  </si>
  <si>
    <t>吸収量</t>
    <rPh sb="0" eb="3">
      <t>キュウシュウリョウ</t>
    </rPh>
    <phoneticPr fontId="2"/>
  </si>
  <si>
    <t>ベースライン</t>
    <phoneticPr fontId="2"/>
  </si>
  <si>
    <t>排出量</t>
    <rPh sb="0" eb="3">
      <t>ハイシュツリョウ</t>
    </rPh>
    <phoneticPr fontId="2"/>
  </si>
  <si>
    <t>被度</t>
    <rPh sb="0" eb="2">
      <t>ヒド</t>
    </rPh>
    <phoneticPr fontId="2"/>
  </si>
  <si>
    <t>全体</t>
    <rPh sb="0" eb="2">
      <t>ゼンタイ</t>
    </rPh>
    <phoneticPr fontId="2"/>
  </si>
  <si>
    <t>被度</t>
    <rPh sb="0" eb="2">
      <t>ヒド</t>
    </rPh>
    <phoneticPr fontId="2"/>
  </si>
  <si>
    <t>実勢面積（ha）</t>
    <rPh sb="0" eb="2">
      <t>ジッセイ</t>
    </rPh>
    <rPh sb="2" eb="4">
      <t>メンセキ</t>
    </rPh>
    <phoneticPr fontId="2"/>
  </si>
  <si>
    <t>ワカメ算定 2023</t>
    <rPh sb="3" eb="5">
      <t>サンテイ</t>
    </rPh>
    <phoneticPr fontId="2"/>
  </si>
  <si>
    <t>ガラモ算定 2023</t>
    <rPh sb="3" eb="5">
      <t>サンテイ</t>
    </rPh>
    <phoneticPr fontId="2"/>
  </si>
  <si>
    <t>実勢面積あたりの湿重量（g/m2）</t>
    <rPh sb="0" eb="4">
      <t>ジッセイメンセキ</t>
    </rPh>
    <rPh sb="8" eb="9">
      <t>シメ</t>
    </rPh>
    <rPh sb="9" eb="11">
      <t>ジュウリョウ</t>
    </rPh>
    <phoneticPr fontId="2"/>
  </si>
  <si>
    <t>ワカメ算定 2015</t>
    <rPh sb="3" eb="5">
      <t>サンテイ</t>
    </rPh>
    <phoneticPr fontId="2"/>
  </si>
  <si>
    <t>ガラモ算定 2015</t>
    <rPh sb="3" eb="5">
      <t>サンテイ</t>
    </rPh>
    <phoneticPr fontId="2"/>
  </si>
  <si>
    <t>ホンダワラ</t>
    <phoneticPr fontId="2"/>
  </si>
  <si>
    <t>イソモク</t>
    <phoneticPr fontId="2"/>
  </si>
  <si>
    <t>アカモク</t>
    <phoneticPr fontId="2"/>
  </si>
  <si>
    <t>ノコギリモク</t>
    <phoneticPr fontId="2"/>
  </si>
  <si>
    <t>ヨレモク</t>
    <phoneticPr fontId="2"/>
  </si>
  <si>
    <t>エンドウモク</t>
    <phoneticPr fontId="2"/>
  </si>
  <si>
    <t>神湊</t>
    <rPh sb="0" eb="2">
      <t>コウノミナト</t>
    </rPh>
    <phoneticPr fontId="2"/>
  </si>
  <si>
    <t>St.1-1</t>
    <phoneticPr fontId="2"/>
  </si>
  <si>
    <t>St.1-2</t>
    <phoneticPr fontId="2"/>
  </si>
  <si>
    <t>St.2</t>
    <phoneticPr fontId="2"/>
  </si>
  <si>
    <t>マメタワラ</t>
    <phoneticPr fontId="2"/>
  </si>
  <si>
    <t>トゲモク</t>
    <phoneticPr fontId="2"/>
  </si>
  <si>
    <t>ヤナギモク</t>
    <phoneticPr fontId="2"/>
  </si>
  <si>
    <t>ウスバノコギリモク</t>
    <phoneticPr fontId="2"/>
  </si>
  <si>
    <t>鐘崎</t>
    <rPh sb="0" eb="2">
      <t>カネザキ</t>
    </rPh>
    <phoneticPr fontId="2"/>
  </si>
  <si>
    <t>地島</t>
    <rPh sb="0" eb="2">
      <t>ジノシマ</t>
    </rPh>
    <phoneticPr fontId="2"/>
  </si>
  <si>
    <t>大島</t>
    <rPh sb="0" eb="2">
      <t>オオシマ</t>
    </rPh>
    <phoneticPr fontId="2"/>
  </si>
  <si>
    <t>ヤツマタモク</t>
    <phoneticPr fontId="2"/>
  </si>
  <si>
    <t>質重量</t>
    <rPh sb="0" eb="3">
      <t>シツジュウリョウ</t>
    </rPh>
    <phoneticPr fontId="2"/>
  </si>
  <si>
    <t>ガラモ</t>
    <phoneticPr fontId="2"/>
  </si>
  <si>
    <t>吸収量（t-CO2/年）</t>
    <rPh sb="0" eb="3">
      <t>キュウシュウリョウ</t>
    </rPh>
    <rPh sb="10" eb="11">
      <t>ネン</t>
    </rPh>
    <phoneticPr fontId="2"/>
  </si>
  <si>
    <t>吸収量2023（t-CO2/年）</t>
    <rPh sb="0" eb="3">
      <t>キュウシュウリョウ</t>
    </rPh>
    <rPh sb="14" eb="15">
      <t>ネン</t>
    </rPh>
    <phoneticPr fontId="2"/>
  </si>
  <si>
    <t>吸収量2015（t-CO2/年）</t>
    <rPh sb="0" eb="3">
      <t>キュウシュウリョウ</t>
    </rPh>
    <rPh sb="14" eb="15">
      <t>ネン</t>
    </rPh>
    <phoneticPr fontId="2"/>
  </si>
  <si>
    <t>ベースライン除去後（t-CO2/年）</t>
    <rPh sb="6" eb="8">
      <t>ジョキョ</t>
    </rPh>
    <rPh sb="8" eb="9">
      <t>ゴ</t>
    </rPh>
    <rPh sb="16" eb="17">
      <t>ネン</t>
    </rPh>
    <phoneticPr fontId="2"/>
  </si>
  <si>
    <t>ワカメ算定</t>
    <rPh sb="3" eb="5">
      <t>サンテイ</t>
    </rPh>
    <phoneticPr fontId="2"/>
  </si>
  <si>
    <t>ガラモ算定</t>
    <rPh sb="3" eb="5">
      <t>サンテイ</t>
    </rPh>
    <phoneticPr fontId="2"/>
  </si>
  <si>
    <t>ベースライン2015（t-CO2/年）</t>
    <rPh sb="17" eb="18">
      <t>ネン</t>
    </rPh>
    <phoneticPr fontId="2"/>
  </si>
  <si>
    <t>評価年2023（t-CO2/年）</t>
    <rPh sb="0" eb="2">
      <t>ヒョウカ</t>
    </rPh>
    <rPh sb="2" eb="3">
      <t>ネン</t>
    </rPh>
    <rPh sb="14" eb="15">
      <t>ネン</t>
    </rPh>
    <phoneticPr fontId="2"/>
  </si>
  <si>
    <t>ベースライン補正後（t-CO2/年）</t>
    <rPh sb="6" eb="8">
      <t>ホセイ</t>
    </rPh>
    <rPh sb="8" eb="9">
      <t>ゴ</t>
    </rPh>
    <rPh sb="16" eb="17">
      <t>ネン</t>
    </rPh>
    <phoneticPr fontId="2"/>
  </si>
  <si>
    <t>ワカメ</t>
    <phoneticPr fontId="2"/>
  </si>
  <si>
    <t>ガラモ</t>
    <phoneticPr fontId="2"/>
  </si>
  <si>
    <t>総計</t>
    <rPh sb="0" eb="2">
      <t>ソウケイ</t>
    </rPh>
    <phoneticPr fontId="2"/>
  </si>
  <si>
    <t>山口県沿岸域</t>
    <rPh sb="0" eb="2">
      <t>ヤマグチ</t>
    </rPh>
    <rPh sb="2" eb="3">
      <t>ケン</t>
    </rPh>
    <rPh sb="3" eb="6">
      <t>エンガンイキ</t>
    </rPh>
    <phoneticPr fontId="2"/>
  </si>
  <si>
    <t>総計</t>
    <rPh sb="0" eb="2">
      <t>ソウケイ</t>
    </rPh>
    <phoneticPr fontId="2"/>
  </si>
  <si>
    <t>べース補正値</t>
    <rPh sb="3" eb="6">
      <t>ホセイチ</t>
    </rPh>
    <phoneticPr fontId="2"/>
  </si>
  <si>
    <t>実勢面積</t>
    <rPh sb="0" eb="4">
      <t>ジッセイメンセキ</t>
    </rPh>
    <phoneticPr fontId="2"/>
  </si>
  <si>
    <t>加重平均湿重量（t/ha）</t>
    <rPh sb="0" eb="4">
      <t>カジュウヘイキン</t>
    </rPh>
    <rPh sb="4" eb="5">
      <t>シメ</t>
    </rPh>
    <rPh sb="5" eb="7">
      <t>ジュウリョウ</t>
    </rPh>
    <phoneticPr fontId="2"/>
  </si>
  <si>
    <t>実勢面積（ha）</t>
    <rPh sb="0" eb="4">
      <t>ジッセイメンセキ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</si>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</sst>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00"/>
    <numFmt numFmtId="178" formatCode="0.000"/>
    <numFmt numFmtId="179" formatCode="0.00_ 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.5"/>
      <name val="游ゴシック Light"/>
      <family val="3"/>
      <charset val="128"/>
    </font>
    <font>
      <sz val="10.5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8" fillId="0" borderId="0">
      <alignment vertical="center"/>
    </xf>
    <xf numFmtId="0" fontId="1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0" fillId="0" borderId="2" xfId="0" applyBorder="1"/>
    <xf numFmtId="1" fontId="0" fillId="0" borderId="2" xfId="0" applyNumberFormat="1" applyBorder="1"/>
    <xf numFmtId="0" fontId="0" fillId="3" borderId="0" xfId="0" applyFill="1"/>
    <xf numFmtId="0" fontId="6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78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0" fontId="0" fillId="0" borderId="0" xfId="0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/>
    <xf numFmtId="0" fontId="8" fillId="0" borderId="2" xfId="2" applyBorder="1" applyAlignment="1">
      <alignment horizontal="center" vertical="center"/>
    </xf>
    <xf numFmtId="0" fontId="8" fillId="0" borderId="2" xfId="2" applyBorder="1" applyAlignment="1">
      <alignment horizontal="center" vertical="center" wrapText="1"/>
    </xf>
    <xf numFmtId="0" fontId="8" fillId="0" borderId="0" xfId="2">
      <alignment vertical="center"/>
    </xf>
    <xf numFmtId="0" fontId="8" fillId="0" borderId="2" xfId="2" applyBorder="1">
      <alignment vertical="center"/>
    </xf>
    <xf numFmtId="176" fontId="8" fillId="0" borderId="2" xfId="2" applyNumberFormat="1" applyBorder="1" applyAlignment="1">
      <alignment horizontal="center" vertical="center"/>
    </xf>
    <xf numFmtId="0" fontId="8" fillId="0" borderId="0" xfId="2" applyAlignment="1">
      <alignment horizontal="center" vertical="center"/>
    </xf>
    <xf numFmtId="2" fontId="8" fillId="0" borderId="2" xfId="2" applyNumberFormat="1" applyBorder="1" applyAlignment="1">
      <alignment horizontal="center" vertical="center"/>
    </xf>
    <xf numFmtId="179" fontId="0" fillId="0" borderId="2" xfId="0" applyNumberFormat="1" applyBorder="1"/>
    <xf numFmtId="2" fontId="0" fillId="0" borderId="2" xfId="0" applyNumberFormat="1" applyBorder="1"/>
    <xf numFmtId="9" fontId="0" fillId="0" borderId="2" xfId="4" applyFont="1" applyBorder="1" applyAlignment="1"/>
    <xf numFmtId="178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/>
    <xf numFmtId="9" fontId="0" fillId="0" borderId="0" xfId="4" applyFont="1" applyAlignment="1">
      <alignment vertical="center" wrapText="1"/>
    </xf>
    <xf numFmtId="9" fontId="0" fillId="0" borderId="0" xfId="4" applyFont="1" applyAlignment="1"/>
    <xf numFmtId="9" fontId="0" fillId="2" borderId="0" xfId="4" applyFont="1" applyFill="1" applyAlignment="1"/>
    <xf numFmtId="9" fontId="0" fillId="0" borderId="2" xfId="0" applyNumberFormat="1" applyBorder="1" applyProtection="1">
      <protection locked="0"/>
    </xf>
    <xf numFmtId="1" fontId="0" fillId="0" borderId="2" xfId="0" applyNumberFormat="1" applyBorder="1" applyProtection="1">
      <protection locked="0"/>
    </xf>
    <xf numFmtId="0" fontId="10" fillId="0" borderId="0" xfId="0" applyFont="1" applyAlignment="1">
      <alignment horizontal="right" vertical="center" wrapText="1"/>
    </xf>
    <xf numFmtId="176" fontId="0" fillId="0" borderId="0" xfId="0" applyNumberFormat="1"/>
    <xf numFmtId="0" fontId="11" fillId="0" borderId="0" xfId="0" applyFont="1" applyAlignment="1">
      <alignment horizontal="center" vertical="center" wrapText="1"/>
    </xf>
    <xf numFmtId="176" fontId="11" fillId="0" borderId="0" xfId="0" applyNumberFormat="1" applyFont="1" applyAlignment="1">
      <alignment horizontal="center" vertical="center" wrapText="1"/>
    </xf>
    <xf numFmtId="179" fontId="0" fillId="0" borderId="0" xfId="0" applyNumberFormat="1" applyAlignment="1">
      <alignment horizontal="center" vertical="center"/>
    </xf>
    <xf numFmtId="178" fontId="11" fillId="0" borderId="0" xfId="0" applyNumberFormat="1" applyFont="1" applyAlignment="1">
      <alignment horizontal="center" vertical="center" wrapText="1"/>
    </xf>
    <xf numFmtId="179" fontId="11" fillId="0" borderId="0" xfId="0" applyNumberFormat="1" applyFont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9" fontId="0" fillId="0" borderId="2" xfId="4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/>
    <xf numFmtId="17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2" xfId="4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7" fillId="3" borderId="0" xfId="0" applyFont="1" applyFill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5">
    <cellStyle name="パーセント" xfId="4" builtinId="5"/>
    <cellStyle name="標準" xfId="0" builtinId="0"/>
    <cellStyle name="標準 2" xfId="1" xr:uid="{4F86475D-3896-487B-ADFD-7ED53DEC6D11}"/>
    <cellStyle name="標準 3" xfId="2" xr:uid="{3C0A2AA5-10B8-4F84-8266-7ED7CC361BB2}"/>
    <cellStyle name="標準 4" xfId="3" xr:uid="{9F6BE282-C2EB-476F-9B1F-3AFDEB3219E1}"/>
  </cellStyles>
  <dxfs count="0"/>
  <tableStyles count="0" defaultTableStyle="TableStyleMedium2" defaultPivotStyle="PivotStyleLight16"/>
  <colors>
    <mruColors>
      <color rgb="FF00FF00"/>
      <color rgb="FFFFCCFF"/>
      <color rgb="FFFF66FF"/>
      <color rgb="FFCCFF66"/>
      <color rgb="FFFF99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67391979228404"/>
          <c:y val="6.8530975085400764E-2"/>
          <c:w val="0.78504440977135914"/>
          <c:h val="0.81839149817328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吸収量算定!$K$3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吸収量算定!$B$4:$B$7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吸収量算定!$K$4:$K$7</c:f>
              <c:numCache>
                <c:formatCode>0.00_ </c:formatCode>
                <c:ptCount val="4"/>
                <c:pt idx="0">
                  <c:v>0.7</c:v>
                </c:pt>
                <c:pt idx="1">
                  <c:v>4.4000000000000004</c:v>
                </c:pt>
                <c:pt idx="2">
                  <c:v>0.6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A-4E9F-A972-623D23AD3A30}"/>
            </c:ext>
          </c:extLst>
        </c:ser>
        <c:ser>
          <c:idx val="1"/>
          <c:order val="1"/>
          <c:tx>
            <c:strRef>
              <c:f>吸収量算定!$L$3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吸収量算定!$B$4:$B$7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吸収量算定!$L$4:$L$7</c:f>
              <c:numCache>
                <c:formatCode>0.00_ 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8A-4E9F-A972-623D23AD3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227487"/>
        <c:axId val="310224127"/>
      </c:barChart>
      <c:catAx>
        <c:axId val="31022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4127"/>
        <c:crosses val="autoZero"/>
        <c:auto val="1"/>
        <c:lblAlgn val="ctr"/>
        <c:lblOffset val="100"/>
        <c:noMultiLvlLbl val="0"/>
      </c:catAx>
      <c:valAx>
        <c:axId val="31022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r>
                  <a:rPr lang="ja-JP"/>
                  <a:t>衛生画像から推定した藻場面積（</a:t>
                </a:r>
                <a:r>
                  <a:rPr lang="en-US"/>
                  <a:t>ha</a:t>
                </a:r>
                <a:r>
                  <a:rPr lang="ja-JP"/>
                  <a:t>）</a:t>
                </a:r>
              </a:p>
            </c:rich>
          </c:tx>
          <c:layout>
            <c:manualLayout>
              <c:xMode val="edge"/>
              <c:yMode val="edge"/>
              <c:x val="3.3592137189747837E-2"/>
              <c:y val="6.382798304058147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メイリオ" panose="020B0604030504040204" pitchFamily="50" charset="-128"/>
                  <a:ea typeface="メイリオ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0.00_ 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7487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822474776859794"/>
          <c:y val="8.9294703546672044E-2"/>
          <c:w val="0.32736683776596887"/>
          <c:h val="9.2275388653341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メイリオ" panose="020B0604030504040204" pitchFamily="50" charset="-128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44196479516145"/>
          <c:y val="6.8530975085400764E-2"/>
          <c:w val="0.82127624671916022"/>
          <c:h val="0.81839149817328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吸収量算定!$G$3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吸収量算定!$B$4:$B$7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吸収量算定!$G$4:$G$7</c:f>
              <c:numCache>
                <c:formatCode>0.0</c:formatCode>
                <c:ptCount val="4"/>
                <c:pt idx="0">
                  <c:v>0.13398995574964992</c:v>
                </c:pt>
                <c:pt idx="1">
                  <c:v>7.3533576516399995E-2</c:v>
                </c:pt>
                <c:pt idx="2">
                  <c:v>0.39105523206749987</c:v>
                </c:pt>
                <c:pt idx="3">
                  <c:v>9.5165662591999989E-3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C-4048-9EA4-D33B180D44DD}"/>
            </c:ext>
          </c:extLst>
        </c:ser>
        <c:ser>
          <c:idx val="1"/>
          <c:order val="1"/>
          <c:tx>
            <c:strRef>
              <c:f>吸収量算定!$H$3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吸収量算定!$B$4:$B$7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吸収量算定!$H$4:$H$7</c:f>
              <c:numCache>
                <c:formatCode>0.0</c:formatCode>
                <c:ptCount val="4"/>
                <c:pt idx="0">
                  <c:v>0</c:v>
                </c:pt>
                <c:pt idx="1">
                  <c:v>4.5029133149000001E-3</c:v>
                </c:pt>
                <c:pt idx="2">
                  <c:v>1.1404363370399995E-3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C-4048-9EA4-D33B180D4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227487"/>
        <c:axId val="310224127"/>
      </c:barChart>
      <c:catAx>
        <c:axId val="31022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4127"/>
        <c:crosses val="autoZero"/>
        <c:auto val="1"/>
        <c:lblAlgn val="ctr"/>
        <c:lblOffset val="100"/>
        <c:noMultiLvlLbl val="0"/>
      </c:catAx>
      <c:valAx>
        <c:axId val="310224127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r>
                  <a:rPr lang="en-US" altLang="ja-JP"/>
                  <a:t>CO2</a:t>
                </a:r>
                <a:r>
                  <a:rPr lang="ja-JP" altLang="en-US"/>
                  <a:t>吸収量</a:t>
                </a:r>
                <a:r>
                  <a:rPr lang="ja-JP"/>
                  <a:t>（</a:t>
                </a:r>
                <a:r>
                  <a:rPr lang="en-US" altLang="ja-JP"/>
                  <a:t>t-CO2/</a:t>
                </a:r>
                <a:r>
                  <a:rPr lang="ja-JP" altLang="en-US"/>
                  <a:t>年</a:t>
                </a:r>
                <a:r>
                  <a:rPr lang="ja-JP"/>
                  <a:t>）</a:t>
                </a:r>
              </a:p>
            </c:rich>
          </c:tx>
          <c:layout>
            <c:manualLayout>
              <c:xMode val="edge"/>
              <c:yMode val="edge"/>
              <c:x val="2.6326422172771875E-2"/>
              <c:y val="0.20058022747156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メイリオ" panose="020B0604030504040204" pitchFamily="50" charset="-128"/>
                  <a:ea typeface="メイリオ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7487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822474776859794"/>
          <c:y val="8.9294703546672044E-2"/>
          <c:w val="0.32736683776596887"/>
          <c:h val="9.2275388653341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メイリオ" panose="020B0604030504040204" pitchFamily="50" charset="-128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44196479516145"/>
          <c:y val="6.8530975085400764E-2"/>
          <c:w val="0.82127624671916022"/>
          <c:h val="0.81839149817328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吸収量算定!$G$3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吸収量算定!$B$13:$B$16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吸収量算定!$G$13:$G$16</c:f>
              <c:numCache>
                <c:formatCode>0.00</c:formatCode>
                <c:ptCount val="4"/>
                <c:pt idx="0">
                  <c:v>0.32549103163499993</c:v>
                </c:pt>
                <c:pt idx="1">
                  <c:v>2.0803749524250001</c:v>
                </c:pt>
                <c:pt idx="2">
                  <c:v>0.13552064549100004</c:v>
                </c:pt>
                <c:pt idx="3">
                  <c:v>9.7432989885000015E-2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A-4C1D-9BDB-7C53325D747E}"/>
            </c:ext>
          </c:extLst>
        </c:ser>
        <c:ser>
          <c:idx val="1"/>
          <c:order val="1"/>
          <c:tx>
            <c:strRef>
              <c:f>吸収量算定!$H$3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吸収量算定!$B$13:$B$16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吸収量算定!$H$13:$H$16</c:f>
              <c:numCache>
                <c:formatCode>0.00</c:formatCode>
                <c:ptCount val="4"/>
                <c:pt idx="0">
                  <c:v>0</c:v>
                </c:pt>
                <c:pt idx="1">
                  <c:v>0.54696718484099993</c:v>
                </c:pt>
                <c:pt idx="2">
                  <c:v>2.1608597587500001E-3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1A-4C1D-9BDB-7C53325D7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227487"/>
        <c:axId val="310224127"/>
      </c:barChart>
      <c:catAx>
        <c:axId val="31022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4127"/>
        <c:crosses val="autoZero"/>
        <c:auto val="1"/>
        <c:lblAlgn val="ctr"/>
        <c:lblOffset val="100"/>
        <c:noMultiLvlLbl val="0"/>
      </c:catAx>
      <c:valAx>
        <c:axId val="31022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r>
                  <a:rPr lang="en-US" altLang="ja-JP"/>
                  <a:t>CO2</a:t>
                </a:r>
                <a:r>
                  <a:rPr lang="ja-JP" altLang="en-US"/>
                  <a:t>吸収量</a:t>
                </a:r>
                <a:r>
                  <a:rPr lang="ja-JP"/>
                  <a:t>（</a:t>
                </a:r>
                <a:r>
                  <a:rPr lang="en-US" altLang="ja-JP"/>
                  <a:t>t-CO2/</a:t>
                </a:r>
                <a:r>
                  <a:rPr lang="ja-JP" altLang="en-US"/>
                  <a:t>年</a:t>
                </a:r>
                <a:r>
                  <a:rPr lang="ja-JP"/>
                  <a:t>）</a:t>
                </a:r>
              </a:p>
            </c:rich>
          </c:tx>
          <c:layout>
            <c:manualLayout>
              <c:xMode val="edge"/>
              <c:yMode val="edge"/>
              <c:x val="1.2055190026375409E-2"/>
              <c:y val="0.20465790864506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メイリオ" panose="020B0604030504040204" pitchFamily="50" charset="-128"/>
                  <a:ea typeface="メイリオ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7487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822474776859794"/>
          <c:y val="8.9294703546672044E-2"/>
          <c:w val="0.32736683776596887"/>
          <c:h val="9.2275388653341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メイリオ" panose="020B0604030504040204" pitchFamily="50" charset="-128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67391979228404"/>
          <c:y val="6.8530975085400764E-2"/>
          <c:w val="0.78504440977135914"/>
          <c:h val="0.81839149817328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吸収量算定!$K$3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吸収量算定!$B$4:$B$7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吸収量算定!$K$4:$K$7</c:f>
              <c:numCache>
                <c:formatCode>0.00_ </c:formatCode>
                <c:ptCount val="4"/>
                <c:pt idx="0">
                  <c:v>0.7</c:v>
                </c:pt>
                <c:pt idx="1">
                  <c:v>4.4000000000000004</c:v>
                </c:pt>
                <c:pt idx="2">
                  <c:v>0.6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7-43D4-B5B0-2321CCEEF40E}"/>
            </c:ext>
          </c:extLst>
        </c:ser>
        <c:ser>
          <c:idx val="1"/>
          <c:order val="1"/>
          <c:tx>
            <c:strRef>
              <c:f>吸収量算定!$L$3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吸収量算定!$B$4:$B$7</c:f>
              <c:strCache>
                <c:ptCount val="4"/>
                <c:pt idx="0">
                  <c:v>鐘崎地区</c:v>
                </c:pt>
                <c:pt idx="1">
                  <c:v>大島地区</c:v>
                </c:pt>
                <c:pt idx="2">
                  <c:v>地島地区</c:v>
                </c:pt>
                <c:pt idx="3">
                  <c:v>神湊地区</c:v>
                </c:pt>
              </c:strCache>
            </c:strRef>
          </c:cat>
          <c:val>
            <c:numRef>
              <c:f>吸収量算定!$L$4:$L$7</c:f>
              <c:numCache>
                <c:formatCode>0.00_ 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57-43D4-B5B0-2321CCEEF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227487"/>
        <c:axId val="310224127"/>
      </c:barChart>
      <c:catAx>
        <c:axId val="3102274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0224127"/>
        <c:crosses val="autoZero"/>
        <c:auto val="1"/>
        <c:lblAlgn val="ctr"/>
        <c:lblOffset val="100"/>
        <c:noMultiLvlLbl val="0"/>
      </c:catAx>
      <c:valAx>
        <c:axId val="31022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r>
                  <a:rPr lang="ja-JP"/>
                  <a:t>衛生画像から推定した藻場面積（</a:t>
                </a:r>
                <a:r>
                  <a:rPr lang="en-US"/>
                  <a:t>ha</a:t>
                </a:r>
                <a:r>
                  <a:rPr lang="ja-JP"/>
                  <a:t>）</a:t>
                </a:r>
              </a:p>
            </c:rich>
          </c:tx>
          <c:layout>
            <c:manualLayout>
              <c:xMode val="edge"/>
              <c:yMode val="edge"/>
              <c:x val="3.3592137189747837E-2"/>
              <c:y val="6.382798304058147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メイリオ" panose="020B0604030504040204" pitchFamily="50" charset="-128"/>
                  <a:ea typeface="メイリオ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0.00_ 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310227487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822474776859794"/>
          <c:y val="8.9294703546672044E-2"/>
          <c:w val="0.32736683776596887"/>
          <c:h val="9.2275388653341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メイリオ" panose="020B0604030504040204" pitchFamily="50" charset="-128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35368640969941"/>
          <c:y val="5.0925925925925923E-2"/>
          <c:w val="0.84209071811992187"/>
          <c:h val="0.745686789151356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吸収係数算定!$G$2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吸収係数算定!$A$3:$B$10</c:f>
              <c:multiLvlStrCache>
                <c:ptCount val="8"/>
                <c:lvl>
                  <c:pt idx="0">
                    <c:v>鐘崎地区</c:v>
                  </c:pt>
                  <c:pt idx="1">
                    <c:v>大島地区</c:v>
                  </c:pt>
                  <c:pt idx="2">
                    <c:v>地島地区</c:v>
                  </c:pt>
                  <c:pt idx="3">
                    <c:v>神湊地区</c:v>
                  </c:pt>
                  <c:pt idx="4">
                    <c:v>鐘崎地区</c:v>
                  </c:pt>
                  <c:pt idx="5">
                    <c:v>大島地区</c:v>
                  </c:pt>
                  <c:pt idx="6">
                    <c:v>地島地区</c:v>
                  </c:pt>
                  <c:pt idx="7">
                    <c:v>神湊地区</c:v>
                  </c:pt>
                </c:lvl>
                <c:lvl>
                  <c:pt idx="0">
                    <c:v>ワカメ</c:v>
                  </c:pt>
                  <c:pt idx="4">
                    <c:v>ガラモ</c:v>
                  </c:pt>
                </c:lvl>
              </c:multiLvlStrCache>
            </c:multiLvlStrRef>
          </c:cat>
          <c:val>
            <c:numRef>
              <c:f>吸収係数算定!$G$3:$G$10</c:f>
              <c:numCache>
                <c:formatCode>0</c:formatCode>
                <c:ptCount val="8"/>
                <c:pt idx="0">
                  <c:v>1691.8571428571429</c:v>
                </c:pt>
                <c:pt idx="1">
                  <c:v>2068</c:v>
                </c:pt>
                <c:pt idx="2">
                  <c:v>6720.8333333333339</c:v>
                </c:pt>
                <c:pt idx="3">
                  <c:v>5887.9999999999991</c:v>
                </c:pt>
                <c:pt idx="4">
                  <c:v>11845.999999999998</c:v>
                </c:pt>
                <c:pt idx="5">
                  <c:v>2409.0714285714289</c:v>
                </c:pt>
                <c:pt idx="6">
                  <c:v>11508.400000000001</c:v>
                </c:pt>
                <c:pt idx="7">
                  <c:v>6205.4999999999991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6-404A-8905-00598475BB92}"/>
            </c:ext>
          </c:extLst>
        </c:ser>
        <c:ser>
          <c:idx val="1"/>
          <c:order val="1"/>
          <c:tx>
            <c:strRef>
              <c:f>吸収係数算定!$H$2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吸収係数算定!$A$3:$B$10</c:f>
              <c:multiLvlStrCache>
                <c:ptCount val="8"/>
                <c:lvl>
                  <c:pt idx="0">
                    <c:v>鐘崎地区</c:v>
                  </c:pt>
                  <c:pt idx="1">
                    <c:v>大島地区</c:v>
                  </c:pt>
                  <c:pt idx="2">
                    <c:v>地島地区</c:v>
                  </c:pt>
                  <c:pt idx="3">
                    <c:v>神湊地区</c:v>
                  </c:pt>
                  <c:pt idx="4">
                    <c:v>鐘崎地区</c:v>
                  </c:pt>
                  <c:pt idx="5">
                    <c:v>大島地区</c:v>
                  </c:pt>
                  <c:pt idx="6">
                    <c:v>地島地区</c:v>
                  </c:pt>
                  <c:pt idx="7">
                    <c:v>神湊地区</c:v>
                  </c:pt>
                </c:lvl>
                <c:lvl>
                  <c:pt idx="0">
                    <c:v>ワカメ</c:v>
                  </c:pt>
                  <c:pt idx="4">
                    <c:v>ガラモ</c:v>
                  </c:pt>
                </c:lvl>
              </c:multiLvlStrCache>
            </c:multiLvlStrRef>
          </c:cat>
          <c:val>
            <c:numRef>
              <c:f>吸収係数算定!$H$3:$H$10</c:f>
              <c:numCache>
                <c:formatCode>0</c:formatCode>
                <c:ptCount val="8"/>
                <c:pt idx="0">
                  <c:v>1493.7</c:v>
                </c:pt>
                <c:pt idx="1">
                  <c:v>1393</c:v>
                </c:pt>
                <c:pt idx="2">
                  <c:v>2351.9999999999995</c:v>
                </c:pt>
                <c:pt idx="3">
                  <c:v>7133.9999999999991</c:v>
                </c:pt>
                <c:pt idx="4">
                  <c:v>6793.5999999999995</c:v>
                </c:pt>
                <c:pt idx="5">
                  <c:v>4976.6142857142859</c:v>
                </c:pt>
                <c:pt idx="6">
                  <c:v>1835</c:v>
                </c:pt>
                <c:pt idx="7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A6-404A-8905-00598475B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8871024"/>
        <c:axId val="968861904"/>
      </c:barChart>
      <c:catAx>
        <c:axId val="96887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8861904"/>
        <c:crosses val="autoZero"/>
        <c:auto val="1"/>
        <c:lblAlgn val="ctr"/>
        <c:lblOffset val="100"/>
        <c:noMultiLvlLbl val="0"/>
      </c:catAx>
      <c:valAx>
        <c:axId val="96886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実勢面積あたりの湿重量</a:t>
                </a:r>
                <a:endParaRPr lang="en-US" altLang="ja-JP"/>
              </a:p>
              <a:p>
                <a:pPr>
                  <a:defRPr/>
                </a:pPr>
                <a:r>
                  <a:rPr lang="ja-JP" altLang="en-US"/>
                  <a:t>（</a:t>
                </a:r>
                <a:r>
                  <a:rPr lang="en-US" altLang="ja-JP"/>
                  <a:t>wet-g/m2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88710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57506954976517"/>
          <c:y val="5.8509486893043867E-2"/>
          <c:w val="0.17490806164764616"/>
          <c:h val="0.1139710721282337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35368640969941"/>
          <c:y val="5.0925925925925923E-2"/>
          <c:w val="0.84209071811992187"/>
          <c:h val="0.745686789151356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'吸収係数算定 (ベースライン)'!$I$2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'吸収係数算定 (ベースライン)'!$A$3:$B$10</c:f>
              <c:multiLvlStrCache>
                <c:ptCount val="8"/>
                <c:lvl>
                  <c:pt idx="0">
                    <c:v>鐘崎地区</c:v>
                  </c:pt>
                  <c:pt idx="1">
                    <c:v>大島地区</c:v>
                  </c:pt>
                  <c:pt idx="2">
                    <c:v>地島地区</c:v>
                  </c:pt>
                  <c:pt idx="3">
                    <c:v>神湊地区</c:v>
                  </c:pt>
                  <c:pt idx="4">
                    <c:v>鐘崎地区</c:v>
                  </c:pt>
                  <c:pt idx="5">
                    <c:v>大島地区</c:v>
                  </c:pt>
                  <c:pt idx="6">
                    <c:v>地島地区</c:v>
                  </c:pt>
                  <c:pt idx="7">
                    <c:v>神湊地区</c:v>
                  </c:pt>
                </c:lvl>
                <c:lvl>
                  <c:pt idx="0">
                    <c:v>ワカメ</c:v>
                  </c:pt>
                  <c:pt idx="4">
                    <c:v>ガラモ</c:v>
                  </c:pt>
                </c:lvl>
              </c:multiLvlStrCache>
            </c:multiLvlStrRef>
          </c:cat>
          <c:val>
            <c:numRef>
              <c:f>'吸収係数算定 (ベースライン)'!$I$3:$I$10</c:f>
              <c:numCache>
                <c:formatCode>0</c:formatCode>
                <c:ptCount val="8"/>
                <c:pt idx="0">
                  <c:v>0</c:v>
                </c:pt>
                <c:pt idx="1">
                  <c:v>199.99999999999997</c:v>
                </c:pt>
                <c:pt idx="2">
                  <c:v>17200</c:v>
                </c:pt>
                <c:pt idx="3">
                  <c:v>7120</c:v>
                </c:pt>
                <c:pt idx="4">
                  <c:v>2703.5460992907801</c:v>
                </c:pt>
                <c:pt idx="5">
                  <c:v>1457.391304347826</c:v>
                </c:pt>
                <c:pt idx="6">
                  <c:v>860</c:v>
                </c:pt>
                <c:pt idx="7">
                  <c:v>1567.619047619047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0-4750-AAA6-A8C08BF01B47}"/>
            </c:ext>
          </c:extLst>
        </c:ser>
        <c:ser>
          <c:idx val="1"/>
          <c:order val="1"/>
          <c:tx>
            <c:strRef>
              <c:f>'吸収係数算定 (ベースライン)'!$J$2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'吸収係数算定 (ベースライン)'!$A$3:$B$10</c:f>
              <c:multiLvlStrCache>
                <c:ptCount val="8"/>
                <c:lvl>
                  <c:pt idx="0">
                    <c:v>鐘崎地区</c:v>
                  </c:pt>
                  <c:pt idx="1">
                    <c:v>大島地区</c:v>
                  </c:pt>
                  <c:pt idx="2">
                    <c:v>地島地区</c:v>
                  </c:pt>
                  <c:pt idx="3">
                    <c:v>神湊地区</c:v>
                  </c:pt>
                  <c:pt idx="4">
                    <c:v>鐘崎地区</c:v>
                  </c:pt>
                  <c:pt idx="5">
                    <c:v>大島地区</c:v>
                  </c:pt>
                  <c:pt idx="6">
                    <c:v>地島地区</c:v>
                  </c:pt>
                  <c:pt idx="7">
                    <c:v>神湊地区</c:v>
                  </c:pt>
                </c:lvl>
                <c:lvl>
                  <c:pt idx="0">
                    <c:v>ワカメ</c:v>
                  </c:pt>
                  <c:pt idx="4">
                    <c:v>ガラモ</c:v>
                  </c:pt>
                </c:lvl>
              </c:multiLvlStrCache>
            </c:multiLvlStrRef>
          </c:cat>
          <c:val>
            <c:numRef>
              <c:f>'吸収係数算定 (ベースライン)'!$J$3:$J$10</c:f>
              <c:numCache>
                <c:formatCode>0</c:formatCode>
                <c:ptCount val="8"/>
                <c:pt idx="0">
                  <c:v>0</c:v>
                </c:pt>
                <c:pt idx="1">
                  <c:v>199.99999999999997</c:v>
                </c:pt>
                <c:pt idx="2">
                  <c:v>17200</c:v>
                </c:pt>
                <c:pt idx="3">
                  <c:v>7120</c:v>
                </c:pt>
                <c:pt idx="4">
                  <c:v>2703.5460992907801</c:v>
                </c:pt>
                <c:pt idx="5">
                  <c:v>1457.391304347826</c:v>
                </c:pt>
                <c:pt idx="6">
                  <c:v>860</c:v>
                </c:pt>
                <c:pt idx="7">
                  <c:v>1567.619047619047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70-4750-AAA6-A8C08BF01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8871024"/>
        <c:axId val="968861904"/>
      </c:barChart>
      <c:catAx>
        <c:axId val="96887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8861904"/>
        <c:crosses val="autoZero"/>
        <c:auto val="1"/>
        <c:lblAlgn val="ctr"/>
        <c:lblOffset val="100"/>
        <c:noMultiLvlLbl val="0"/>
      </c:catAx>
      <c:valAx>
        <c:axId val="96886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実勢面積あたりの湿重量</a:t>
                </a:r>
                <a:endParaRPr lang="en-US" altLang="ja-JP"/>
              </a:p>
              <a:p>
                <a:pPr>
                  <a:defRPr/>
                </a:pPr>
                <a:r>
                  <a:rPr lang="ja-JP" altLang="en-US"/>
                  <a:t>（</a:t>
                </a:r>
                <a:r>
                  <a:rPr lang="en-US" altLang="ja-JP"/>
                  <a:t>wet-g/m2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88710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57506954976517"/>
          <c:y val="5.8509486893043867E-2"/>
          <c:w val="0.17490806164764616"/>
          <c:h val="0.1139710721282337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35368640969941"/>
          <c:y val="5.0925925925925923E-2"/>
          <c:w val="0.84209071811992187"/>
          <c:h val="0.745686789151356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'吸収係数算定 (ベースライン)'!$I$2</c:f>
              <c:strCache>
                <c:ptCount val="1"/>
                <c:pt idx="0">
                  <c:v>駆除区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'吸収係数算定 (ベースライン)'!$A$3:$B$10</c:f>
              <c:multiLvlStrCache>
                <c:ptCount val="8"/>
                <c:lvl>
                  <c:pt idx="0">
                    <c:v>鐘崎地区</c:v>
                  </c:pt>
                  <c:pt idx="1">
                    <c:v>大島地区</c:v>
                  </c:pt>
                  <c:pt idx="2">
                    <c:v>地島地区</c:v>
                  </c:pt>
                  <c:pt idx="3">
                    <c:v>神湊地区</c:v>
                  </c:pt>
                  <c:pt idx="4">
                    <c:v>鐘崎地区</c:v>
                  </c:pt>
                  <c:pt idx="5">
                    <c:v>大島地区</c:v>
                  </c:pt>
                  <c:pt idx="6">
                    <c:v>地島地区</c:v>
                  </c:pt>
                  <c:pt idx="7">
                    <c:v>神湊地区</c:v>
                  </c:pt>
                </c:lvl>
                <c:lvl>
                  <c:pt idx="0">
                    <c:v>ワカメ</c:v>
                  </c:pt>
                  <c:pt idx="4">
                    <c:v>ガラモ</c:v>
                  </c:pt>
                </c:lvl>
              </c:multiLvlStrCache>
            </c:multiLvlStrRef>
          </c:cat>
          <c:val>
            <c:numRef>
              <c:f>'吸収係数算定 (ベースライン)'!$I$3:$I$10</c:f>
              <c:numCache>
                <c:formatCode>0</c:formatCode>
                <c:ptCount val="8"/>
                <c:pt idx="0">
                  <c:v>0</c:v>
                </c:pt>
                <c:pt idx="1">
                  <c:v>199.99999999999997</c:v>
                </c:pt>
                <c:pt idx="2">
                  <c:v>17200</c:v>
                </c:pt>
                <c:pt idx="3">
                  <c:v>7120</c:v>
                </c:pt>
                <c:pt idx="4">
                  <c:v>2703.5460992907801</c:v>
                </c:pt>
                <c:pt idx="5">
                  <c:v>1457.391304347826</c:v>
                </c:pt>
                <c:pt idx="6">
                  <c:v>860</c:v>
                </c:pt>
                <c:pt idx="7">
                  <c:v>1567.619047619047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F3-4251-94A0-1B20048D3E62}"/>
            </c:ext>
          </c:extLst>
        </c:ser>
        <c:ser>
          <c:idx val="1"/>
          <c:order val="1"/>
          <c:tx>
            <c:strRef>
              <c:f>'吸収係数算定 (ベースライン)'!$J$2</c:f>
              <c:strCache>
                <c:ptCount val="1"/>
                <c:pt idx="0">
                  <c:v>対照区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'吸収係数算定 (ベースライン)'!$A$3:$B$10</c:f>
              <c:multiLvlStrCache>
                <c:ptCount val="8"/>
                <c:lvl>
                  <c:pt idx="0">
                    <c:v>鐘崎地区</c:v>
                  </c:pt>
                  <c:pt idx="1">
                    <c:v>大島地区</c:v>
                  </c:pt>
                  <c:pt idx="2">
                    <c:v>地島地区</c:v>
                  </c:pt>
                  <c:pt idx="3">
                    <c:v>神湊地区</c:v>
                  </c:pt>
                  <c:pt idx="4">
                    <c:v>鐘崎地区</c:v>
                  </c:pt>
                  <c:pt idx="5">
                    <c:v>大島地区</c:v>
                  </c:pt>
                  <c:pt idx="6">
                    <c:v>地島地区</c:v>
                  </c:pt>
                  <c:pt idx="7">
                    <c:v>神湊地区</c:v>
                  </c:pt>
                </c:lvl>
                <c:lvl>
                  <c:pt idx="0">
                    <c:v>ワカメ</c:v>
                  </c:pt>
                  <c:pt idx="4">
                    <c:v>ガラモ</c:v>
                  </c:pt>
                </c:lvl>
              </c:multiLvlStrCache>
            </c:multiLvlStrRef>
          </c:cat>
          <c:val>
            <c:numRef>
              <c:f>'吸収係数算定 (ベースライン)'!$J$3:$J$10</c:f>
              <c:numCache>
                <c:formatCode>0</c:formatCode>
                <c:ptCount val="8"/>
                <c:pt idx="0">
                  <c:v>0</c:v>
                </c:pt>
                <c:pt idx="1">
                  <c:v>199.99999999999997</c:v>
                </c:pt>
                <c:pt idx="2">
                  <c:v>17200</c:v>
                </c:pt>
                <c:pt idx="3">
                  <c:v>7120</c:v>
                </c:pt>
                <c:pt idx="4">
                  <c:v>2703.5460992907801</c:v>
                </c:pt>
                <c:pt idx="5">
                  <c:v>1457.391304347826</c:v>
                </c:pt>
                <c:pt idx="6">
                  <c:v>860</c:v>
                </c:pt>
                <c:pt idx="7">
                  <c:v>1567.619047619047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F3-4251-94A0-1B20048D3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8871024"/>
        <c:axId val="968861904"/>
      </c:barChart>
      <c:catAx>
        <c:axId val="96887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8861904"/>
        <c:crosses val="autoZero"/>
        <c:auto val="1"/>
        <c:lblAlgn val="ctr"/>
        <c:lblOffset val="100"/>
        <c:noMultiLvlLbl val="0"/>
      </c:catAx>
      <c:valAx>
        <c:axId val="96886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実勢面積あたりの湿重量</a:t>
                </a:r>
                <a:endParaRPr lang="en-US" altLang="ja-JP"/>
              </a:p>
              <a:p>
                <a:pPr>
                  <a:defRPr/>
                </a:pPr>
                <a:r>
                  <a:rPr lang="ja-JP" altLang="en-US"/>
                  <a:t>（</a:t>
                </a:r>
                <a:r>
                  <a:rPr lang="en-US" altLang="ja-JP"/>
                  <a:t>wet-g/m2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88710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57506954976517"/>
          <c:y val="5.8509486893043867E-2"/>
          <c:w val="0.17490806164764616"/>
          <c:h val="0.1139710721282337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849743</xdr:colOff>
      <xdr:row>2</xdr:row>
      <xdr:rowOff>25246</xdr:rowOff>
    </xdr:from>
    <xdr:to>
      <xdr:col>2</xdr:col>
      <xdr:colOff>437960</xdr:colOff>
      <xdr:row>4</xdr:row>
      <xdr:rowOff>85253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EFAC2D-F6EC-658E-01F4-899E560EB1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155121</xdr:colOff>
      <xdr:row>0</xdr:row>
      <xdr:rowOff>121377</xdr:rowOff>
    </xdr:from>
    <xdr:to>
      <xdr:col>26</xdr:col>
      <xdr:colOff>449035</xdr:colOff>
      <xdr:row>16</xdr:row>
      <xdr:rowOff>10887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4B8B4ED-55D9-49F3-86A4-C9455F836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465364</xdr:colOff>
      <xdr:row>0</xdr:row>
      <xdr:rowOff>100693</xdr:rowOff>
    </xdr:from>
    <xdr:to>
      <xdr:col>35</xdr:col>
      <xdr:colOff>117020</xdr:colOff>
      <xdr:row>15</xdr:row>
      <xdr:rowOff>207918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4D69570-BDD0-46A3-8560-68C06CBCA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491154</xdr:colOff>
      <xdr:row>16</xdr:row>
      <xdr:rowOff>148509</xdr:rowOff>
    </xdr:from>
    <xdr:to>
      <xdr:col>28</xdr:col>
      <xdr:colOff>369794</xdr:colOff>
      <xdr:row>34</xdr:row>
      <xdr:rowOff>67235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38563FCC-20A9-4ABB-96AB-A5F03C990A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0.15761</cdr:x>
      <cdr:y>0.072</cdr:y>
    </cdr:from>
    <cdr:to>
      <cdr:x>0.32065</cdr:x>
      <cdr:y>0.21867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15D37A-A4BC-E2EF-581D-0FFF29D91CBF}"/>
            </a:ext>
          </a:extLst>
        </cdr:cNvPr>
        <cdr:cNvSpPr txBox="1"/>
      </cdr:nvSpPr>
      <cdr:spPr>
        <a:xfrm xmlns:a="http://schemas.openxmlformats.org/drawingml/2006/main">
          <a:off x="883920" y="205740"/>
          <a:ext cx="914400" cy="4191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600" kern="1200"/>
            <a:t>ワカメ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0.15761</cdr:x>
      <cdr:y>0.072</cdr:y>
    </cdr:from>
    <cdr:to>
      <cdr:x>0.32065</cdr:x>
      <cdr:y>0.21867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15D37A-A4BC-E2EF-581D-0FFF29D91CBF}"/>
            </a:ext>
          </a:extLst>
        </cdr:cNvPr>
        <cdr:cNvSpPr txBox="1"/>
      </cdr:nvSpPr>
      <cdr:spPr>
        <a:xfrm xmlns:a="http://schemas.openxmlformats.org/drawingml/2006/main">
          <a:off x="883920" y="205740"/>
          <a:ext cx="914400" cy="4191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600" kern="1200"/>
            <a:t>ガラモ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668235</xdr:colOff>
      <xdr:row>25</xdr:row>
      <xdr:rowOff>149234</xdr:rowOff>
    </xdr:from>
    <xdr:to>
      <xdr:col>20</xdr:col>
      <xdr:colOff>403414</xdr:colOff>
      <xdr:row>43</xdr:row>
      <xdr:rowOff>145678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3D08CF5-98FA-F8F7-F237-85BFA53446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59356</xdr:colOff>
      <xdr:row>2</xdr:row>
      <xdr:rowOff>43543</xdr:rowOff>
    </xdr:from>
    <xdr:to>
      <xdr:col>29</xdr:col>
      <xdr:colOff>262538</xdr:colOff>
      <xdr:row>15</xdr:row>
      <xdr:rowOff>49911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13530B-ABC2-4CF8-A93F-83A013E29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19</xdr:row>
      <xdr:rowOff>0</xdr:rowOff>
    </xdr:from>
    <xdr:to>
      <xdr:col>12</xdr:col>
      <xdr:colOff>807660</xdr:colOff>
      <xdr:row>35</xdr:row>
      <xdr:rowOff>18855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1A690B8-4189-4784-9754-8602061447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zksv04\eco_etc\&#12503;&#12525;&#12472;&#12455;&#12463;&#12488;\PCWG\&#65396;&#65400;&#65406;&#65433;&#65423;&#65400;&#65435;\ed1forExcel\db\DB&#26356;&#26032;&#12510;&#12491;&#12517;&#12450;&#1252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順書"/>
      <sheetName val="項目一覧"/>
      <sheetName val="登録申請用フォーマット"/>
      <sheetName val="覚書"/>
      <sheetName val="内容マスタ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C4" t="str">
            <v>新規登録</v>
          </cell>
        </row>
        <row r="5">
          <cell r="C5" t="str">
            <v>移動</v>
          </cell>
        </row>
        <row r="6">
          <cell r="C6" t="str">
            <v>削除</v>
          </cell>
        </row>
        <row r="7">
          <cell r="C7" t="str">
            <v>修正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1DDBD-2A5F-4185-BF0B-3A8FE91039BE}">
  <dimension ref="B2:G31"/>
  <sheetViews>
    <sheetView tabSelected="1" workbookViewId="0">
      <selection activeCell="D29" sqref="D29"/>
    </sheetView>
  </sheetViews>
  <sheetFormatPr defaultRowHeight="13.2" x14ac:dyDescent="0.2"/>
  <cols>
    <col min="2" max="2" width="13.21875" customWidth="1"/>
    <col min="3" max="6" width="12.6640625" customWidth="1"/>
    <col min="7" max="7" width="30.44140625" bestFit="1" customWidth="1"/>
  </cols>
  <sheetData>
    <row r="2" spans="2:7" x14ac:dyDescent="0.2">
      <c r="B2" s="10" t="s">
        <v>47</v>
      </c>
      <c r="C2" s="25">
        <f>C3-SUM(C4:C5)</f>
        <v>1.869757054115593</v>
      </c>
    </row>
    <row r="3" spans="2:7" x14ac:dyDescent="0.2">
      <c r="B3" s="12" t="s">
        <v>48</v>
      </c>
      <c r="C3" s="25">
        <f>C16+C25</f>
        <v>3.2469149500287502</v>
      </c>
    </row>
    <row r="4" spans="2:7" x14ac:dyDescent="0.2">
      <c r="B4" s="12" t="s">
        <v>49</v>
      </c>
      <c r="C4" s="25">
        <f>C3-G28</f>
        <v>1.0542993359131572</v>
      </c>
    </row>
    <row r="5" spans="2:7" x14ac:dyDescent="0.2">
      <c r="B5" s="12" t="s">
        <v>50</v>
      </c>
      <c r="C5" s="26">
        <f>CO2排出量算定!G6</f>
        <v>0.32285856000000002</v>
      </c>
    </row>
    <row r="9" spans="2:7" x14ac:dyDescent="0.2">
      <c r="B9" t="s">
        <v>84</v>
      </c>
    </row>
    <row r="10" spans="2:7" x14ac:dyDescent="0.2">
      <c r="B10" s="58" t="s">
        <v>6</v>
      </c>
      <c r="C10" s="56" t="s">
        <v>87</v>
      </c>
      <c r="D10" s="56"/>
      <c r="E10" s="56" t="s">
        <v>86</v>
      </c>
      <c r="F10" s="56"/>
      <c r="G10" s="10" t="s">
        <v>88</v>
      </c>
    </row>
    <row r="11" spans="2:7" x14ac:dyDescent="0.2">
      <c r="B11" s="59"/>
      <c r="C11" s="10" t="s">
        <v>31</v>
      </c>
      <c r="D11" s="10" t="s">
        <v>32</v>
      </c>
      <c r="E11" s="10" t="s">
        <v>31</v>
      </c>
      <c r="F11" s="10" t="s">
        <v>32</v>
      </c>
      <c r="G11" s="10" t="s">
        <v>31</v>
      </c>
    </row>
    <row r="12" spans="2:7" x14ac:dyDescent="0.2">
      <c r="B12" s="9" t="s">
        <v>0</v>
      </c>
      <c r="C12" s="14">
        <f>吸収量算定!G4</f>
        <v>0.13398995574964992</v>
      </c>
      <c r="D12" s="14">
        <f>吸収量算定!H4</f>
        <v>0</v>
      </c>
      <c r="E12" s="14">
        <f>'吸収量算定 (ベースライン)'!G4</f>
        <v>0</v>
      </c>
      <c r="F12" s="14">
        <f>'吸収量算定 (ベースライン)'!H4</f>
        <v>0</v>
      </c>
      <c r="G12" s="14">
        <f>(C12-E12)-(D12-F12)</f>
        <v>0.13398995574964992</v>
      </c>
    </row>
    <row r="13" spans="2:7" x14ac:dyDescent="0.2">
      <c r="B13" s="9" t="s">
        <v>1</v>
      </c>
      <c r="C13" s="14">
        <f>吸収量算定!G5</f>
        <v>7.3533576516399995E-2</v>
      </c>
      <c r="D13" s="14">
        <f>吸収量算定!H5</f>
        <v>4.5029133149000001E-3</v>
      </c>
      <c r="E13" s="14">
        <f>'吸収量算定 (ベースライン)'!G5</f>
        <v>9.2665839933333313E-4</v>
      </c>
      <c r="F13" s="14">
        <f>'吸収量算定 (ベースライン)'!H5</f>
        <v>8.6200781333333311E-4</v>
      </c>
      <c r="G13" s="14">
        <f>(C13-E13)-(D13-F13)</f>
        <v>6.8966012615500005E-2</v>
      </c>
    </row>
    <row r="14" spans="2:7" x14ac:dyDescent="0.2">
      <c r="B14" s="9" t="s">
        <v>2</v>
      </c>
      <c r="C14" s="14">
        <f>吸収量算定!G6</f>
        <v>0.39105523206749987</v>
      </c>
      <c r="D14" s="14">
        <f>吸収量算定!H6</f>
        <v>1.1404363370399995E-3</v>
      </c>
      <c r="E14" s="14">
        <f>'吸収量算定 (ベースライン)'!G6</f>
        <v>5.5599503959999977E-3</v>
      </c>
      <c r="F14" s="14">
        <f>'吸収量算定 (ベースライン)'!H6</f>
        <v>1.1119900791999995E-2</v>
      </c>
      <c r="G14" s="14">
        <f>(C14-E14)-(D14-F14)</f>
        <v>0.39547474612645989</v>
      </c>
    </row>
    <row r="15" spans="2:7" x14ac:dyDescent="0.2">
      <c r="B15" s="9" t="s">
        <v>3</v>
      </c>
      <c r="C15" s="14">
        <f>吸収量算定!G7</f>
        <v>9.5165662591999989E-3</v>
      </c>
      <c r="D15" s="14">
        <f>吸収量算定!H7</f>
        <v>0</v>
      </c>
      <c r="E15" s="14">
        <f>'吸収量算定 (ベースライン)'!G7</f>
        <v>3.0687478154666669E-2</v>
      </c>
      <c r="F15" s="14">
        <f>'吸収量算定 (ベースライン)'!H7</f>
        <v>4.6031217231999998E-3</v>
      </c>
      <c r="G15" s="14">
        <f>(C15-E15)-(D15-F15)</f>
        <v>-1.6567790172266672E-2</v>
      </c>
    </row>
    <row r="16" spans="2:7" x14ac:dyDescent="0.2">
      <c r="B16" s="9" t="s">
        <v>35</v>
      </c>
      <c r="C16" s="16">
        <f>SUM(C12:C15)</f>
        <v>0.60809533059274989</v>
      </c>
      <c r="D16" s="16">
        <f>SUM(D12:D15)</f>
        <v>5.6433496519399991E-3</v>
      </c>
      <c r="E16" s="16">
        <f t="shared" ref="E16:F16" si="0">SUM(E12:E15)</f>
        <v>3.7174086949999997E-2</v>
      </c>
      <c r="F16" s="16">
        <f t="shared" si="0"/>
        <v>1.6585030328533326E-2</v>
      </c>
      <c r="G16" s="16">
        <f>SUM(G12:G15)</f>
        <v>0.58186292431934317</v>
      </c>
    </row>
    <row r="17" spans="2:7" x14ac:dyDescent="0.2">
      <c r="F17" s="1" t="s">
        <v>94</v>
      </c>
      <c r="G17" s="26">
        <f>SUM(C16)-G16</f>
        <v>2.6232406273406728E-2</v>
      </c>
    </row>
    <row r="18" spans="2:7" x14ac:dyDescent="0.2">
      <c r="B18" t="s">
        <v>85</v>
      </c>
    </row>
    <row r="19" spans="2:7" x14ac:dyDescent="0.2">
      <c r="B19" s="58" t="s">
        <v>6</v>
      </c>
      <c r="C19" s="56" t="s">
        <v>81</v>
      </c>
      <c r="D19" s="56"/>
      <c r="E19" s="56" t="s">
        <v>82</v>
      </c>
      <c r="F19" s="56"/>
      <c r="G19" s="10" t="s">
        <v>83</v>
      </c>
    </row>
    <row r="20" spans="2:7" x14ac:dyDescent="0.2">
      <c r="B20" s="59"/>
      <c r="C20" s="10" t="s">
        <v>31</v>
      </c>
      <c r="D20" s="10" t="s">
        <v>32</v>
      </c>
      <c r="E20" s="10" t="s">
        <v>31</v>
      </c>
      <c r="F20" s="10" t="s">
        <v>32</v>
      </c>
      <c r="G20" s="10" t="s">
        <v>31</v>
      </c>
    </row>
    <row r="21" spans="2:7" x14ac:dyDescent="0.2">
      <c r="B21" s="9" t="s">
        <v>0</v>
      </c>
      <c r="C21" s="14">
        <f>吸収量算定!G13</f>
        <v>0.32549103163499993</v>
      </c>
      <c r="D21" s="14">
        <f>吸収量算定!H13</f>
        <v>0</v>
      </c>
      <c r="E21" s="14">
        <f>'吸収量算定 (ベースライン)'!G13</f>
        <v>0.59944938900000011</v>
      </c>
      <c r="F21" s="14">
        <f>'吸収量算定 (ベースライン)'!H13</f>
        <v>0.27974304820000007</v>
      </c>
      <c r="G21" s="14">
        <f>(C21-E21)-(D21-F21)</f>
        <v>5.7846908349998838E-3</v>
      </c>
    </row>
    <row r="22" spans="2:7" x14ac:dyDescent="0.2">
      <c r="B22" s="9" t="s">
        <v>1</v>
      </c>
      <c r="C22" s="14">
        <f>吸収量算定!G14</f>
        <v>2.0803749524250001</v>
      </c>
      <c r="D22" s="14">
        <f>吸収量算定!H14</f>
        <v>0.54696718484099993</v>
      </c>
      <c r="E22" s="14">
        <f>'吸収量算定 (ベースライン)'!G14</f>
        <v>0.75552848140000006</v>
      </c>
      <c r="F22" s="14">
        <f>'吸収量算定 (ベースライン)'!H14</f>
        <v>0.70281719200000004</v>
      </c>
      <c r="G22" s="14">
        <f>(C22-E22)-(D22-F22)</f>
        <v>1.4806964781840002</v>
      </c>
    </row>
    <row r="23" spans="2:7" x14ac:dyDescent="0.2">
      <c r="B23" s="9" t="s">
        <v>2</v>
      </c>
      <c r="C23" s="14">
        <f>吸収量算定!G15</f>
        <v>0.13552064549100004</v>
      </c>
      <c r="D23" s="14">
        <f>吸収量算定!H15</f>
        <v>2.1608597587500001E-3</v>
      </c>
      <c r="E23" s="14">
        <f>'吸収量算定 (ベースライン)'!G15</f>
        <v>1.0819023600000007E-2</v>
      </c>
      <c r="F23" s="14">
        <f>'吸収量算定 (ベースライン)'!H15</f>
        <v>2.1638047200000007E-2</v>
      </c>
      <c r="G23" s="14">
        <f>(C23-E23)-(D23-F23)</f>
        <v>0.14417880933225005</v>
      </c>
    </row>
    <row r="24" spans="2:7" x14ac:dyDescent="0.2">
      <c r="B24" s="9" t="s">
        <v>3</v>
      </c>
      <c r="C24" s="14">
        <f>吸収量算定!G16</f>
        <v>9.7432989885000015E-2</v>
      </c>
      <c r="D24" s="14">
        <f>吸収量算定!H16</f>
        <v>0</v>
      </c>
      <c r="E24" s="14">
        <f>'吸収量算定 (ベースライン)'!G16</f>
        <v>0.13804738640000003</v>
      </c>
      <c r="F24" s="14">
        <f>'吸収量算定 (ベースライン)'!H16</f>
        <v>2.0707107960000005E-2</v>
      </c>
      <c r="G24" s="14">
        <f>(C24-E24)-(D24-F24)</f>
        <v>-1.9907288555000006E-2</v>
      </c>
    </row>
    <row r="25" spans="2:7" x14ac:dyDescent="0.2">
      <c r="B25" s="9" t="s">
        <v>35</v>
      </c>
      <c r="C25" s="16">
        <f>SUM(C21:C24)</f>
        <v>2.6388196194360001</v>
      </c>
      <c r="D25" s="16">
        <f>SUM(D21:D24)</f>
        <v>0.54912804459974995</v>
      </c>
      <c r="E25" s="16">
        <f t="shared" ref="E25:F25" si="1">SUM(E21:E24)</f>
        <v>1.5038442804000003</v>
      </c>
      <c r="F25" s="16">
        <f t="shared" si="1"/>
        <v>1.0249053953600002</v>
      </c>
      <c r="G25" s="16">
        <f>SUM(G21:G24)</f>
        <v>1.6107526897962501</v>
      </c>
    </row>
    <row r="26" spans="2:7" x14ac:dyDescent="0.2">
      <c r="B26" s="13"/>
      <c r="C26" s="45"/>
      <c r="D26" s="45"/>
      <c r="E26" s="45"/>
      <c r="F26" s="1" t="s">
        <v>94</v>
      </c>
      <c r="G26" s="26">
        <f>SUM(C25)-G25</f>
        <v>1.02806692963975</v>
      </c>
    </row>
    <row r="28" spans="2:7" x14ac:dyDescent="0.2">
      <c r="B28" s="9" t="s">
        <v>91</v>
      </c>
      <c r="C28" s="25">
        <f>C25+C16</f>
        <v>3.2469149500287502</v>
      </c>
      <c r="D28" s="25">
        <f>D25+D16</f>
        <v>0.55477139425168998</v>
      </c>
      <c r="E28" s="25">
        <f>E25+E16</f>
        <v>1.5410183673500002</v>
      </c>
      <c r="F28" s="25">
        <f>F25+F16</f>
        <v>1.0414904256885336</v>
      </c>
      <c r="G28" s="25">
        <f>G25+G16</f>
        <v>2.192615614115593</v>
      </c>
    </row>
    <row r="31" spans="2:7" x14ac:dyDescent="0.2">
      <c r="C31" s="17"/>
    </row>
  </sheetData>
  <mergeCells count="6">
    <mergeCell ref="B10:B11"/>
    <mergeCell ref="C10:D10"/>
    <mergeCell ref="E10:F10"/>
    <mergeCell ref="B19:B20"/>
    <mergeCell ref="C19:D19"/>
    <mergeCell ref="E19:F1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8AD52-AFAE-44C6-BBD9-8E3AAA7EBF8F}">
  <dimension ref="B3:XFD6"/>
  <sheetViews>
    <sheetView workbookViewId="0">
      <selection activeCell="C21" sqref="C21"/>
    </sheetView>
  </sheetViews>
  <sheetFormatPr defaultColWidth="9" defaultRowHeight="13.2" x14ac:dyDescent="0.2"/>
  <cols>
    <col min="1" max="1" width="9" style="20"/>
    <col min="2" max="2" width="9" style="23"/>
    <col min="3" max="3" width="9.77734375" style="20" customWidth="1"/>
    <col min="4" max="7" width="12" style="23" customWidth="1"/>
    <col min="8" max="16384" width="9" style="20"/>
  </cols>
  <sheetData>
    <row r="3" spans="2:7 16384:16384" ht="26.4" x14ac:dyDescent="0.2">
      <c r="B3" s="18" t="s">
        <v>37</v>
      </c>
      <c r="C3" s="19" t="s">
        <v>38</v>
      </c>
      <c r="D3" s="19" t="s">
        <v>39</v>
      </c>
      <c r="E3" s="19" t="s">
        <v>40</v>
      </c>
      <c r="F3" s="19" t="s">
        <v>41</v>
      </c>
      <c r="G3" s="19" t="s">
        <v>42</v>
      </c>
    </row>
    <row r="4" spans="2:7 16384:16384" ht="20.25" customHeight="1" x14ac:dyDescent="0.2">
      <c r="B4" s="18" t="s">
        <v>43</v>
      </c>
      <c r="C4" s="21">
        <v>8</v>
      </c>
      <c r="D4" s="18">
        <v>51</v>
      </c>
      <c r="E4" s="18">
        <v>0.14599999999999999</v>
      </c>
      <c r="F4" s="18">
        <v>2.71</v>
      </c>
      <c r="G4" s="22">
        <f>C4*D4*E4*F4/1000</f>
        <v>0.16142928000000001</v>
      </c>
    </row>
    <row r="5" spans="2:7 16384:16384" ht="20.25" customHeight="1" x14ac:dyDescent="0.2">
      <c r="B5" s="18" t="s">
        <v>44</v>
      </c>
      <c r="C5" s="21">
        <v>8</v>
      </c>
      <c r="D5" s="18">
        <v>51</v>
      </c>
      <c r="E5" s="18">
        <v>0.14599999999999999</v>
      </c>
      <c r="F5" s="18">
        <v>2.71</v>
      </c>
      <c r="G5" s="22">
        <f>C5*D5*E5*F5/1000</f>
        <v>0.16142928000000001</v>
      </c>
    </row>
    <row r="6" spans="2:7 16384:16384" ht="18.75" customHeight="1" x14ac:dyDescent="0.2">
      <c r="B6" s="18" t="s">
        <v>45</v>
      </c>
      <c r="C6" s="21" t="s">
        <v>46</v>
      </c>
      <c r="D6" s="21" t="s">
        <v>46</v>
      </c>
      <c r="E6" s="21" t="s">
        <v>46</v>
      </c>
      <c r="F6" s="21" t="s">
        <v>46</v>
      </c>
      <c r="G6" s="24">
        <f>SUM(G4:G5)</f>
        <v>0.32285856000000002</v>
      </c>
      <c r="XFD6" s="21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62B3C-BB11-432A-B2B0-F7BF0131F80B}">
  <dimension ref="B1:P28"/>
  <sheetViews>
    <sheetView zoomScale="85" zoomScaleNormal="85" workbookViewId="0">
      <selection activeCell="I23" sqref="I23"/>
    </sheetView>
  </sheetViews>
  <sheetFormatPr defaultRowHeight="13.2" x14ac:dyDescent="0.2"/>
  <cols>
    <col min="2" max="2" width="17.77734375" customWidth="1"/>
    <col min="3" max="9" width="11.44140625" customWidth="1"/>
    <col min="10" max="10" width="14.6640625" customWidth="1"/>
  </cols>
  <sheetData>
    <row r="1" spans="2:16" ht="16.5" customHeight="1" x14ac:dyDescent="0.2">
      <c r="B1" t="s">
        <v>55</v>
      </c>
      <c r="J1" t="s">
        <v>55</v>
      </c>
    </row>
    <row r="2" spans="2:16" ht="18" customHeight="1" x14ac:dyDescent="0.2">
      <c r="B2" s="58" t="s">
        <v>6</v>
      </c>
      <c r="C2" s="56" t="s">
        <v>33</v>
      </c>
      <c r="D2" s="56"/>
      <c r="E2" s="56" t="s">
        <v>54</v>
      </c>
      <c r="F2" s="56"/>
      <c r="G2" s="56" t="s">
        <v>80</v>
      </c>
      <c r="H2" s="56"/>
      <c r="I2" s="13"/>
      <c r="J2" s="58" t="s">
        <v>6</v>
      </c>
      <c r="K2" s="56" t="s">
        <v>34</v>
      </c>
      <c r="L2" s="56"/>
      <c r="M2" s="56" t="s">
        <v>53</v>
      </c>
      <c r="N2" s="56"/>
      <c r="O2" s="56" t="s">
        <v>54</v>
      </c>
      <c r="P2" s="56"/>
    </row>
    <row r="3" spans="2:16" ht="18" customHeight="1" x14ac:dyDescent="0.2">
      <c r="B3" s="59"/>
      <c r="C3" s="10" t="s">
        <v>31</v>
      </c>
      <c r="D3" s="10" t="s">
        <v>32</v>
      </c>
      <c r="E3" s="10" t="s">
        <v>31</v>
      </c>
      <c r="F3" s="10" t="s">
        <v>32</v>
      </c>
      <c r="G3" s="10" t="s">
        <v>31</v>
      </c>
      <c r="H3" s="10" t="s">
        <v>32</v>
      </c>
      <c r="I3" s="13"/>
      <c r="J3" s="59"/>
      <c r="K3" s="10" t="s">
        <v>31</v>
      </c>
      <c r="L3" s="10" t="s">
        <v>32</v>
      </c>
      <c r="M3" s="10" t="s">
        <v>31</v>
      </c>
      <c r="N3" s="10" t="s">
        <v>32</v>
      </c>
      <c r="O3" s="10" t="s">
        <v>31</v>
      </c>
      <c r="P3" s="10" t="s">
        <v>32</v>
      </c>
    </row>
    <row r="4" spans="2:16" ht="18" customHeight="1" x14ac:dyDescent="0.2">
      <c r="B4" s="9" t="s">
        <v>0</v>
      </c>
      <c r="C4" s="48">
        <f>吸収係数算定!I3</f>
        <v>0.27344888928499989</v>
      </c>
      <c r="D4" s="48">
        <f>吸収係数算定!J3</f>
        <v>0.2414214507704999</v>
      </c>
      <c r="E4" s="48">
        <f>K4*M4</f>
        <v>0.48999999999999994</v>
      </c>
      <c r="F4" s="48">
        <f>L4*N4</f>
        <v>0</v>
      </c>
      <c r="G4" s="48">
        <f>C4*E4</f>
        <v>0.13398995574964992</v>
      </c>
      <c r="H4" s="48">
        <f>D4*F4</f>
        <v>0</v>
      </c>
      <c r="I4" s="53"/>
      <c r="J4" s="9" t="s">
        <v>0</v>
      </c>
      <c r="K4" s="16">
        <v>0.7</v>
      </c>
      <c r="L4" s="16">
        <v>0</v>
      </c>
      <c r="M4" s="55">
        <v>0.7</v>
      </c>
      <c r="N4" s="55">
        <v>0.05</v>
      </c>
      <c r="O4" s="16">
        <f>E4</f>
        <v>0.48999999999999994</v>
      </c>
      <c r="P4" s="16">
        <f>F4</f>
        <v>0</v>
      </c>
    </row>
    <row r="5" spans="2:16" ht="18" customHeight="1" x14ac:dyDescent="0.2">
      <c r="B5" s="9" t="s">
        <v>1</v>
      </c>
      <c r="C5" s="48">
        <f>吸収係数算定!I4</f>
        <v>0.33424352961999992</v>
      </c>
      <c r="D5" s="48">
        <f>吸収係数算定!J4</f>
        <v>0.22514566574499995</v>
      </c>
      <c r="E5" s="48">
        <f t="shared" ref="E5:E7" si="0">K5*M5</f>
        <v>0.22000000000000003</v>
      </c>
      <c r="F5" s="48">
        <f t="shared" ref="F5:F7" si="1">L5*N5</f>
        <v>2.0000000000000004E-2</v>
      </c>
      <c r="G5" s="48">
        <f t="shared" ref="G5:G7" si="2">C5*E5</f>
        <v>7.3533576516399995E-2</v>
      </c>
      <c r="H5" s="48">
        <f t="shared" ref="H5:H7" si="3">D5*F5</f>
        <v>4.5029133149000001E-3</v>
      </c>
      <c r="I5" s="53"/>
      <c r="J5" s="9" t="s">
        <v>1</v>
      </c>
      <c r="K5" s="16">
        <v>4.4000000000000004</v>
      </c>
      <c r="L5" s="16">
        <v>0.4</v>
      </c>
      <c r="M5" s="55">
        <v>0.05</v>
      </c>
      <c r="N5" s="55">
        <v>0.05</v>
      </c>
      <c r="O5" s="16">
        <f t="shared" ref="O5:O8" si="4">E5</f>
        <v>0.22000000000000003</v>
      </c>
      <c r="P5" s="16">
        <f t="shared" ref="P5:P8" si="5">F5</f>
        <v>2.0000000000000004E-2</v>
      </c>
    </row>
    <row r="6" spans="2:16" ht="18" customHeight="1" x14ac:dyDescent="0.2">
      <c r="B6" s="9" t="s">
        <v>2</v>
      </c>
      <c r="C6" s="48">
        <f>吸収係数算定!I5</f>
        <v>1.086264533520833</v>
      </c>
      <c r="D6" s="48">
        <f>吸収係数算定!J5</f>
        <v>0.38014544567999986</v>
      </c>
      <c r="E6" s="48">
        <f t="shared" si="0"/>
        <v>0.36</v>
      </c>
      <c r="F6" s="48">
        <f t="shared" si="1"/>
        <v>3.0000000000000001E-3</v>
      </c>
      <c r="G6" s="48">
        <f t="shared" si="2"/>
        <v>0.39105523206749987</v>
      </c>
      <c r="H6" s="48">
        <f t="shared" si="3"/>
        <v>1.1404363370399995E-3</v>
      </c>
      <c r="I6" s="53"/>
      <c r="J6" s="9" t="s">
        <v>2</v>
      </c>
      <c r="K6" s="16">
        <v>0.6</v>
      </c>
      <c r="L6" s="16">
        <v>0.3</v>
      </c>
      <c r="M6" s="55">
        <v>0.6</v>
      </c>
      <c r="N6" s="55">
        <v>0.01</v>
      </c>
      <c r="O6" s="16">
        <f t="shared" si="4"/>
        <v>0.36</v>
      </c>
      <c r="P6" s="16">
        <f t="shared" si="5"/>
        <v>3.0000000000000001E-3</v>
      </c>
    </row>
    <row r="7" spans="2:16" ht="18" customHeight="1" x14ac:dyDescent="0.2">
      <c r="B7" s="9" t="s">
        <v>3</v>
      </c>
      <c r="C7" s="48">
        <f>吸収係数算定!I6</f>
        <v>0.95165662591999978</v>
      </c>
      <c r="D7" s="48">
        <f>吸収係数算定!J6</f>
        <v>1.1530432013099994</v>
      </c>
      <c r="E7" s="48">
        <f t="shared" si="0"/>
        <v>1.0000000000000002E-2</v>
      </c>
      <c r="F7" s="48">
        <f t="shared" si="1"/>
        <v>0</v>
      </c>
      <c r="G7" s="48">
        <f t="shared" si="2"/>
        <v>9.5165662591999989E-3</v>
      </c>
      <c r="H7" s="48">
        <f t="shared" si="3"/>
        <v>0</v>
      </c>
      <c r="I7" s="53"/>
      <c r="J7" s="9" t="s">
        <v>3</v>
      </c>
      <c r="K7" s="16">
        <v>0.2</v>
      </c>
      <c r="L7" s="16">
        <v>0</v>
      </c>
      <c r="M7" s="55">
        <v>0.05</v>
      </c>
      <c r="N7" s="55">
        <v>0.1</v>
      </c>
      <c r="O7" s="16">
        <f t="shared" si="4"/>
        <v>1.0000000000000002E-2</v>
      </c>
      <c r="P7" s="16">
        <f t="shared" si="5"/>
        <v>0</v>
      </c>
    </row>
    <row r="8" spans="2:16" ht="18" customHeight="1" x14ac:dyDescent="0.2">
      <c r="B8" s="9" t="s">
        <v>35</v>
      </c>
      <c r="C8" s="9" t="s">
        <v>36</v>
      </c>
      <c r="D8" s="9" t="s">
        <v>36</v>
      </c>
      <c r="E8" s="16">
        <f>SUM(E4:E7)</f>
        <v>1.0799999999999998</v>
      </c>
      <c r="F8" s="16">
        <f>SUM(F4:F7)</f>
        <v>2.3000000000000003E-2</v>
      </c>
      <c r="G8" s="16">
        <f t="shared" ref="G8:L8" si="6">SUM(G4:G7)</f>
        <v>0.60809533059274989</v>
      </c>
      <c r="H8" s="16">
        <f t="shared" si="6"/>
        <v>5.6433496519399991E-3</v>
      </c>
      <c r="I8" s="45"/>
      <c r="J8" s="9" t="s">
        <v>35</v>
      </c>
      <c r="K8" s="16">
        <f t="shared" si="6"/>
        <v>5.9</v>
      </c>
      <c r="L8" s="16">
        <f t="shared" si="6"/>
        <v>0.7</v>
      </c>
      <c r="M8" s="55" t="s">
        <v>98</v>
      </c>
      <c r="N8" s="55" t="s">
        <v>98</v>
      </c>
      <c r="O8" s="16">
        <f t="shared" si="4"/>
        <v>1.0799999999999998</v>
      </c>
      <c r="P8" s="16">
        <f t="shared" si="5"/>
        <v>2.3000000000000003E-2</v>
      </c>
    </row>
    <row r="9" spans="2:16" ht="18" customHeight="1" x14ac:dyDescent="0.2"/>
    <row r="10" spans="2:16" ht="18" customHeight="1" x14ac:dyDescent="0.2">
      <c r="B10" t="s">
        <v>56</v>
      </c>
      <c r="J10" t="s">
        <v>56</v>
      </c>
    </row>
    <row r="11" spans="2:16" ht="18" customHeight="1" x14ac:dyDescent="0.2">
      <c r="B11" s="58" t="s">
        <v>6</v>
      </c>
      <c r="C11" s="56" t="s">
        <v>33</v>
      </c>
      <c r="D11" s="56"/>
      <c r="E11" s="56" t="s">
        <v>54</v>
      </c>
      <c r="F11" s="56"/>
      <c r="G11" s="56" t="s">
        <v>80</v>
      </c>
      <c r="H11" s="56"/>
      <c r="I11" s="13"/>
      <c r="J11" s="56" t="s">
        <v>6</v>
      </c>
      <c r="K11" s="56" t="s">
        <v>34</v>
      </c>
      <c r="L11" s="56"/>
      <c r="M11" s="56" t="s">
        <v>53</v>
      </c>
      <c r="N11" s="56"/>
      <c r="O11" s="56" t="s">
        <v>54</v>
      </c>
      <c r="P11" s="56"/>
    </row>
    <row r="12" spans="2:16" ht="18" customHeight="1" x14ac:dyDescent="0.2">
      <c r="B12" s="59"/>
      <c r="C12" s="10" t="s">
        <v>31</v>
      </c>
      <c r="D12" s="10" t="s">
        <v>32</v>
      </c>
      <c r="E12" s="10" t="s">
        <v>31</v>
      </c>
      <c r="F12" s="10" t="s">
        <v>32</v>
      </c>
      <c r="G12" s="10" t="s">
        <v>31</v>
      </c>
      <c r="H12" s="10" t="s">
        <v>32</v>
      </c>
      <c r="I12" s="13"/>
      <c r="J12" s="56"/>
      <c r="K12" s="10" t="s">
        <v>31</v>
      </c>
      <c r="L12" s="10" t="s">
        <v>32</v>
      </c>
      <c r="M12" s="10" t="s">
        <v>31</v>
      </c>
      <c r="N12" s="10" t="s">
        <v>32</v>
      </c>
      <c r="O12" s="10" t="s">
        <v>31</v>
      </c>
      <c r="P12" s="10" t="s">
        <v>32</v>
      </c>
    </row>
    <row r="13" spans="2:16" ht="18" customHeight="1" x14ac:dyDescent="0.2">
      <c r="B13" s="9" t="s">
        <v>0</v>
      </c>
      <c r="C13" s="14">
        <f>吸収係数算定!I7</f>
        <v>4.6498718804999992</v>
      </c>
      <c r="D13" s="14">
        <f>吸収係数算定!J7</f>
        <v>2.6666697287999996</v>
      </c>
      <c r="E13" s="14">
        <f>K13*M13</f>
        <v>6.9999999999999993E-2</v>
      </c>
      <c r="F13" s="14">
        <f>L13*N13</f>
        <v>0</v>
      </c>
      <c r="G13" s="14">
        <f>C13*E13</f>
        <v>0.32549103163499993</v>
      </c>
      <c r="H13" s="14">
        <f>D13*F13</f>
        <v>0</v>
      </c>
      <c r="I13" s="54"/>
      <c r="J13" s="9" t="s">
        <v>0</v>
      </c>
      <c r="K13" s="14">
        <v>0.7</v>
      </c>
      <c r="L13" s="14">
        <v>0</v>
      </c>
      <c r="M13" s="55">
        <v>0.1</v>
      </c>
      <c r="N13" s="55">
        <v>0.05</v>
      </c>
      <c r="O13" s="14">
        <f>E13</f>
        <v>6.9999999999999993E-2</v>
      </c>
      <c r="P13" s="14">
        <f>F13</f>
        <v>0</v>
      </c>
    </row>
    <row r="14" spans="2:16" ht="18" customHeight="1" x14ac:dyDescent="0.2">
      <c r="B14" s="9" t="s">
        <v>1</v>
      </c>
      <c r="C14" s="14">
        <f>吸収係数算定!I8</f>
        <v>0.94562497837500004</v>
      </c>
      <c r="D14" s="14">
        <f>吸収係数算定!J8</f>
        <v>1.9534542315749999</v>
      </c>
      <c r="E14" s="14">
        <f>K14*M14</f>
        <v>2.2000000000000002</v>
      </c>
      <c r="F14" s="14">
        <f t="shared" ref="F14:F16" si="7">L14*N14</f>
        <v>0.27999999999999997</v>
      </c>
      <c r="G14" s="14">
        <f>C14*E14</f>
        <v>2.0803749524250001</v>
      </c>
      <c r="H14" s="14">
        <f t="shared" ref="H14:H16" si="8">D14*F14</f>
        <v>0.54696718484099993</v>
      </c>
      <c r="I14" s="54"/>
      <c r="J14" s="9" t="s">
        <v>1</v>
      </c>
      <c r="K14" s="14">
        <v>4.4000000000000004</v>
      </c>
      <c r="L14" s="14">
        <v>0.4</v>
      </c>
      <c r="M14" s="55">
        <v>0.5</v>
      </c>
      <c r="N14" s="55">
        <v>0.7</v>
      </c>
      <c r="O14" s="14">
        <f t="shared" ref="O14:O17" si="9">E14</f>
        <v>2.2000000000000002</v>
      </c>
      <c r="P14" s="14">
        <f t="shared" ref="P14:P17" si="10">F14</f>
        <v>0.27999999999999997</v>
      </c>
    </row>
    <row r="15" spans="2:16" ht="18" customHeight="1" x14ac:dyDescent="0.2">
      <c r="B15" s="9" t="s">
        <v>2</v>
      </c>
      <c r="C15" s="14">
        <f>吸収係数算定!I9</f>
        <v>4.5173548497000011</v>
      </c>
      <c r="D15" s="14">
        <f>吸収係数算定!J9</f>
        <v>0.72028658624999997</v>
      </c>
      <c r="E15" s="14">
        <f>K15*M15</f>
        <v>0.03</v>
      </c>
      <c r="F15" s="14">
        <f t="shared" si="7"/>
        <v>3.0000000000000001E-3</v>
      </c>
      <c r="G15" s="14">
        <f>C15*E15</f>
        <v>0.13552064549100004</v>
      </c>
      <c r="H15" s="14">
        <f t="shared" si="8"/>
        <v>2.1608597587500001E-3</v>
      </c>
      <c r="I15" s="54"/>
      <c r="J15" s="9" t="s">
        <v>2</v>
      </c>
      <c r="K15" s="14">
        <v>0.6</v>
      </c>
      <c r="L15" s="14">
        <v>0.3</v>
      </c>
      <c r="M15" s="55">
        <v>0.05</v>
      </c>
      <c r="N15" s="55">
        <v>0.01</v>
      </c>
      <c r="O15" s="14">
        <f t="shared" si="9"/>
        <v>0.03</v>
      </c>
      <c r="P15" s="14">
        <f t="shared" si="10"/>
        <v>3.0000000000000001E-3</v>
      </c>
    </row>
    <row r="16" spans="2:16" ht="18" customHeight="1" x14ac:dyDescent="0.2">
      <c r="B16" s="9" t="s">
        <v>3</v>
      </c>
      <c r="C16" s="14">
        <f>吸収係数算定!I10</f>
        <v>2.4358247471249999</v>
      </c>
      <c r="D16" s="14">
        <f>吸収係数算定!J10</f>
        <v>0.80467983749999983</v>
      </c>
      <c r="E16" s="14">
        <f>K16*M16</f>
        <v>4.0000000000000008E-2</v>
      </c>
      <c r="F16" s="14">
        <f t="shared" si="7"/>
        <v>0</v>
      </c>
      <c r="G16" s="14">
        <f>C16*E16</f>
        <v>9.7432989885000015E-2</v>
      </c>
      <c r="H16" s="14">
        <f t="shared" si="8"/>
        <v>0</v>
      </c>
      <c r="I16" s="54"/>
      <c r="J16" s="9" t="s">
        <v>3</v>
      </c>
      <c r="K16" s="14">
        <v>0.2</v>
      </c>
      <c r="L16" s="14">
        <v>0</v>
      </c>
      <c r="M16" s="55">
        <v>0.2</v>
      </c>
      <c r="N16" s="55">
        <v>0.01</v>
      </c>
      <c r="O16" s="14">
        <f t="shared" si="9"/>
        <v>4.0000000000000008E-2</v>
      </c>
      <c r="P16" s="14">
        <f t="shared" si="10"/>
        <v>0</v>
      </c>
    </row>
    <row r="17" spans="2:16" ht="18" customHeight="1" x14ac:dyDescent="0.2">
      <c r="B17" s="9" t="s">
        <v>35</v>
      </c>
      <c r="C17" s="9" t="s">
        <v>36</v>
      </c>
      <c r="D17" s="9" t="s">
        <v>36</v>
      </c>
      <c r="E17" s="16">
        <f>SUM(E13:E16)</f>
        <v>2.34</v>
      </c>
      <c r="F17" s="16">
        <f>SUM(F13:F16)</f>
        <v>0.28299999999999997</v>
      </c>
      <c r="G17" s="16">
        <f>SUM(G13:G16)</f>
        <v>2.6388196194360001</v>
      </c>
      <c r="H17" s="16">
        <f>SUM(H13:H16)</f>
        <v>0.54912804459974995</v>
      </c>
      <c r="I17" s="45"/>
      <c r="J17" s="9" t="s">
        <v>35</v>
      </c>
      <c r="K17" s="14">
        <f t="shared" ref="K17:L17" si="11">SUM(K13:K16)</f>
        <v>5.9</v>
      </c>
      <c r="L17" s="14">
        <f t="shared" si="11"/>
        <v>0.7</v>
      </c>
      <c r="M17" s="55" t="s">
        <v>98</v>
      </c>
      <c r="N17" s="55" t="s">
        <v>98</v>
      </c>
      <c r="O17" s="14">
        <f t="shared" si="9"/>
        <v>2.34</v>
      </c>
      <c r="P17" s="14">
        <f t="shared" si="10"/>
        <v>0.28299999999999997</v>
      </c>
    </row>
    <row r="18" spans="2:16" ht="16.5" customHeight="1" x14ac:dyDescent="0.2"/>
    <row r="19" spans="2:16" ht="16.5" customHeight="1" x14ac:dyDescent="0.2">
      <c r="F19" t="s">
        <v>93</v>
      </c>
      <c r="G19" s="17">
        <f>G17+G8</f>
        <v>3.2469149500287502</v>
      </c>
      <c r="H19" s="17">
        <f>H17+H8</f>
        <v>0.55477139425168998</v>
      </c>
      <c r="I19" s="17"/>
    </row>
    <row r="20" spans="2:16" ht="16.5" customHeight="1" x14ac:dyDescent="0.2"/>
    <row r="21" spans="2:16" ht="16.5" customHeight="1" x14ac:dyDescent="0.2"/>
    <row r="22" spans="2:16" ht="16.5" customHeight="1" x14ac:dyDescent="0.2">
      <c r="E22" s="41"/>
      <c r="F22" s="41"/>
      <c r="G22" s="42"/>
    </row>
    <row r="23" spans="2:16" ht="16.5" customHeight="1" x14ac:dyDescent="0.2">
      <c r="D23" s="43"/>
      <c r="E23" s="43"/>
      <c r="F23" s="43"/>
      <c r="G23" s="42"/>
    </row>
    <row r="24" spans="2:16" x14ac:dyDescent="0.2">
      <c r="D24" s="43"/>
      <c r="E24" s="43"/>
      <c r="F24" s="43"/>
      <c r="G24" s="42"/>
    </row>
    <row r="25" spans="2:16" x14ac:dyDescent="0.2">
      <c r="D25" s="43"/>
      <c r="E25" s="46"/>
      <c r="F25" s="43"/>
      <c r="G25" s="42"/>
    </row>
    <row r="26" spans="2:16" x14ac:dyDescent="0.2">
      <c r="D26" s="43"/>
      <c r="E26" s="43"/>
      <c r="F26" s="43"/>
      <c r="G26" s="42"/>
    </row>
    <row r="27" spans="2:16" x14ac:dyDescent="0.2">
      <c r="D27" s="43"/>
      <c r="E27" s="47"/>
      <c r="F27" s="43"/>
      <c r="G27" s="42"/>
    </row>
    <row r="28" spans="2:16" x14ac:dyDescent="0.2">
      <c r="D28" s="43"/>
      <c r="E28" s="43"/>
      <c r="F28" s="43"/>
    </row>
  </sheetData>
  <mergeCells count="16">
    <mergeCell ref="O2:P2"/>
    <mergeCell ref="J2:J3"/>
    <mergeCell ref="J11:J12"/>
    <mergeCell ref="O11:P11"/>
    <mergeCell ref="K2:L2"/>
    <mergeCell ref="M2:N2"/>
    <mergeCell ref="K11:L11"/>
    <mergeCell ref="M11:N11"/>
    <mergeCell ref="B2:B3"/>
    <mergeCell ref="C2:D2"/>
    <mergeCell ref="E2:F2"/>
    <mergeCell ref="G2:H2"/>
    <mergeCell ref="B11:B12"/>
    <mergeCell ref="C11:D11"/>
    <mergeCell ref="E11:F11"/>
    <mergeCell ref="G11:H11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DF077-F52D-4962-8CBE-7F4CC0A99838}">
  <dimension ref="A1:V26"/>
  <sheetViews>
    <sheetView topLeftCell="F1" zoomScale="85" zoomScaleNormal="85" workbookViewId="0">
      <selection activeCell="N21" sqref="N21"/>
    </sheetView>
  </sheetViews>
  <sheetFormatPr defaultRowHeight="13.2" x14ac:dyDescent="0.2"/>
  <cols>
    <col min="1" max="1" width="16.21875" customWidth="1"/>
    <col min="2" max="2" width="18" customWidth="1"/>
    <col min="3" max="5" width="14" customWidth="1"/>
    <col min="6" max="6" width="9.44140625" customWidth="1"/>
    <col min="7" max="8" width="23.88671875" customWidth="1"/>
    <col min="9" max="12" width="15.44140625" customWidth="1"/>
    <col min="13" max="14" width="14.6640625" customWidth="1"/>
    <col min="17" max="17" width="14.77734375" customWidth="1"/>
    <col min="18" max="19" width="19.109375" customWidth="1"/>
    <col min="20" max="20" width="7.21875" customWidth="1"/>
  </cols>
  <sheetData>
    <row r="1" spans="1:22" x14ac:dyDescent="0.2">
      <c r="A1" s="56" t="s">
        <v>30</v>
      </c>
      <c r="B1" s="56" t="s">
        <v>6</v>
      </c>
      <c r="C1" s="57" t="s">
        <v>5</v>
      </c>
      <c r="D1" s="57"/>
      <c r="E1" s="57" t="s">
        <v>51</v>
      </c>
      <c r="F1" s="57"/>
      <c r="G1" s="57" t="s">
        <v>57</v>
      </c>
      <c r="H1" s="57"/>
      <c r="I1" s="57" t="s">
        <v>33</v>
      </c>
      <c r="J1" s="57"/>
      <c r="K1" s="56" t="s">
        <v>54</v>
      </c>
      <c r="L1" s="56"/>
    </row>
    <row r="2" spans="1:22" ht="18" customHeight="1" x14ac:dyDescent="0.2">
      <c r="A2" s="56"/>
      <c r="B2" s="56"/>
      <c r="C2" s="11" t="s">
        <v>31</v>
      </c>
      <c r="D2" s="11" t="s">
        <v>32</v>
      </c>
      <c r="E2" s="11" t="s">
        <v>31</v>
      </c>
      <c r="F2" s="11" t="s">
        <v>32</v>
      </c>
      <c r="G2" s="11" t="s">
        <v>31</v>
      </c>
      <c r="H2" s="11" t="s">
        <v>32</v>
      </c>
      <c r="I2" s="10" t="s">
        <v>31</v>
      </c>
      <c r="J2" s="10" t="s">
        <v>32</v>
      </c>
      <c r="K2" s="10" t="s">
        <v>31</v>
      </c>
      <c r="L2" s="10" t="s">
        <v>32</v>
      </c>
      <c r="O2" s="4" t="s">
        <v>10</v>
      </c>
      <c r="P2" s="4" t="s">
        <v>11</v>
      </c>
      <c r="Q2" s="4" t="s">
        <v>4</v>
      </c>
      <c r="R2" s="4" t="s">
        <v>12</v>
      </c>
    </row>
    <row r="3" spans="1:22" ht="18" customHeight="1" x14ac:dyDescent="0.2">
      <c r="A3" s="62" t="s">
        <v>9</v>
      </c>
      <c r="B3" s="9" t="s">
        <v>0</v>
      </c>
      <c r="C3" s="49">
        <v>1184.3</v>
      </c>
      <c r="D3" s="49">
        <v>149.37</v>
      </c>
      <c r="E3" s="50">
        <v>0.7</v>
      </c>
      <c r="F3" s="50">
        <v>0.1</v>
      </c>
      <c r="G3" s="49">
        <f t="shared" ref="G3:H10" si="0">C3/E3</f>
        <v>1691.8571428571429</v>
      </c>
      <c r="H3" s="49">
        <f t="shared" si="0"/>
        <v>1493.7</v>
      </c>
      <c r="I3" s="51">
        <f t="shared" ref="I3:J6" si="1">C3/E3*(1-$Q$3/100)*$S$12/100*$S$19*($R$24+$S$24)*1.5*44/12*10^4*10^-6</f>
        <v>0.27344888928499989</v>
      </c>
      <c r="J3" s="51">
        <f t="shared" si="1"/>
        <v>0.2414214507704999</v>
      </c>
      <c r="K3" s="14">
        <f>吸収量算定!E4</f>
        <v>0.48999999999999994</v>
      </c>
      <c r="L3" s="14">
        <f>吸収量算定!F4</f>
        <v>0</v>
      </c>
      <c r="O3" s="1" t="s">
        <v>9</v>
      </c>
      <c r="P3" s="1" t="s">
        <v>16</v>
      </c>
      <c r="Q3" s="5">
        <v>90</v>
      </c>
      <c r="R3" s="5" t="s">
        <v>13</v>
      </c>
    </row>
    <row r="4" spans="1:22" ht="18" customHeight="1" x14ac:dyDescent="0.2">
      <c r="A4" s="63"/>
      <c r="B4" s="9" t="s">
        <v>1</v>
      </c>
      <c r="C4" s="49">
        <v>103.4</v>
      </c>
      <c r="D4" s="49">
        <v>139.30000000000001</v>
      </c>
      <c r="E4" s="50">
        <v>0.05</v>
      </c>
      <c r="F4" s="50">
        <v>0.1</v>
      </c>
      <c r="G4" s="49">
        <f t="shared" si="0"/>
        <v>2068</v>
      </c>
      <c r="H4" s="49">
        <f t="shared" si="0"/>
        <v>1393</v>
      </c>
      <c r="I4" s="51">
        <f t="shared" si="1"/>
        <v>0.33424352961999992</v>
      </c>
      <c r="J4" s="51">
        <f t="shared" si="1"/>
        <v>0.22514566574499995</v>
      </c>
      <c r="K4" s="14">
        <f>吸収量算定!E5</f>
        <v>0.22000000000000003</v>
      </c>
      <c r="L4" s="14">
        <f>吸収量算定!F5</f>
        <v>2.0000000000000004E-2</v>
      </c>
      <c r="O4" s="1" t="s">
        <v>14</v>
      </c>
      <c r="P4" s="1" t="s">
        <v>17</v>
      </c>
      <c r="Q4" s="5">
        <v>85</v>
      </c>
      <c r="R4" s="5" t="s">
        <v>15</v>
      </c>
    </row>
    <row r="5" spans="1:22" ht="18" customHeight="1" x14ac:dyDescent="0.2">
      <c r="A5" s="63"/>
      <c r="B5" s="9" t="s">
        <v>2</v>
      </c>
      <c r="C5" s="49">
        <v>4032.5</v>
      </c>
      <c r="D5" s="49">
        <v>117.6</v>
      </c>
      <c r="E5" s="50">
        <v>0.6</v>
      </c>
      <c r="F5" s="50">
        <v>0.05</v>
      </c>
      <c r="G5" s="49">
        <f t="shared" si="0"/>
        <v>6720.8333333333339</v>
      </c>
      <c r="H5" s="49">
        <f t="shared" si="0"/>
        <v>2351.9999999999995</v>
      </c>
      <c r="I5" s="51">
        <f t="shared" si="1"/>
        <v>1.086264533520833</v>
      </c>
      <c r="J5" s="51">
        <f t="shared" si="1"/>
        <v>0.38014544567999986</v>
      </c>
      <c r="K5" s="14">
        <f>吸収量算定!E6</f>
        <v>0.36</v>
      </c>
      <c r="L5" s="14">
        <f>吸収量算定!F6</f>
        <v>3.0000000000000001E-3</v>
      </c>
      <c r="O5" s="60" t="s">
        <v>19</v>
      </c>
      <c r="P5" s="60"/>
      <c r="Q5" s="60"/>
      <c r="R5" s="60"/>
    </row>
    <row r="6" spans="1:22" ht="18" customHeight="1" x14ac:dyDescent="0.2">
      <c r="A6" s="64"/>
      <c r="B6" s="9" t="s">
        <v>3</v>
      </c>
      <c r="C6" s="49">
        <v>294.39999999999998</v>
      </c>
      <c r="D6" s="49">
        <v>713.4</v>
      </c>
      <c r="E6" s="50">
        <v>0.05</v>
      </c>
      <c r="F6" s="50">
        <v>0.1</v>
      </c>
      <c r="G6" s="49">
        <f t="shared" si="0"/>
        <v>5887.9999999999991</v>
      </c>
      <c r="H6" s="49">
        <f t="shared" si="0"/>
        <v>7133.9999999999991</v>
      </c>
      <c r="I6" s="51">
        <f t="shared" si="1"/>
        <v>0.95165662591999978</v>
      </c>
      <c r="J6" s="51">
        <f t="shared" si="1"/>
        <v>1.1530432013099994</v>
      </c>
      <c r="K6" s="14">
        <f>吸収量算定!E7</f>
        <v>1.0000000000000002E-2</v>
      </c>
      <c r="L6" s="14">
        <f>吸収量算定!F7</f>
        <v>0</v>
      </c>
      <c r="O6" s="60"/>
      <c r="P6" s="60"/>
      <c r="Q6" s="60"/>
      <c r="R6" s="60"/>
    </row>
    <row r="7" spans="1:22" ht="18" customHeight="1" x14ac:dyDescent="0.2">
      <c r="A7" s="62" t="s">
        <v>14</v>
      </c>
      <c r="B7" s="9" t="s">
        <v>0</v>
      </c>
      <c r="C7" s="49">
        <v>592.29999999999995</v>
      </c>
      <c r="D7" s="49">
        <v>679.36</v>
      </c>
      <c r="E7" s="50">
        <v>0.05</v>
      </c>
      <c r="F7" s="50">
        <v>0.1</v>
      </c>
      <c r="G7" s="49">
        <f t="shared" si="0"/>
        <v>11845.999999999998</v>
      </c>
      <c r="H7" s="49">
        <f t="shared" si="0"/>
        <v>6793.5999999999995</v>
      </c>
      <c r="I7" s="51">
        <f t="shared" ref="I7:J10" si="2">C7/E7*(1-$Q$4/100)*$S$13/100*$S$20*($R$25+$S$25)*1.5*44/12*10^4*10^-6</f>
        <v>4.6498718804999992</v>
      </c>
      <c r="J7" s="51">
        <f t="shared" si="2"/>
        <v>2.6666697287999996</v>
      </c>
      <c r="K7" s="14">
        <f>吸収量算定!E13</f>
        <v>6.9999999999999993E-2</v>
      </c>
      <c r="L7" s="14">
        <f>吸収量算定!F13</f>
        <v>0</v>
      </c>
      <c r="O7" s="60" t="s">
        <v>18</v>
      </c>
      <c r="P7" s="60"/>
      <c r="Q7" s="60"/>
      <c r="R7" s="60"/>
    </row>
    <row r="8" spans="1:22" ht="18" customHeight="1" x14ac:dyDescent="0.2">
      <c r="A8" s="63"/>
      <c r="B8" s="9" t="s">
        <v>1</v>
      </c>
      <c r="C8" s="49">
        <v>1686.3500000000001</v>
      </c>
      <c r="D8" s="49">
        <v>3483.63</v>
      </c>
      <c r="E8" s="50">
        <v>0.7</v>
      </c>
      <c r="F8" s="50">
        <v>0.7</v>
      </c>
      <c r="G8" s="49">
        <f t="shared" si="0"/>
        <v>2409.0714285714289</v>
      </c>
      <c r="H8" s="49">
        <f t="shared" si="0"/>
        <v>4976.6142857142859</v>
      </c>
      <c r="I8" s="51">
        <f t="shared" si="2"/>
        <v>0.94562497837500004</v>
      </c>
      <c r="J8" s="51">
        <f t="shared" si="2"/>
        <v>1.9534542315749999</v>
      </c>
      <c r="K8" s="14">
        <f>吸収量算定!E14</f>
        <v>2.2000000000000002</v>
      </c>
      <c r="L8" s="14">
        <f>吸収量算定!F14</f>
        <v>0.27999999999999997</v>
      </c>
      <c r="O8" s="60"/>
      <c r="P8" s="60"/>
      <c r="Q8" s="60"/>
      <c r="R8" s="60"/>
    </row>
    <row r="9" spans="1:22" ht="18" customHeight="1" x14ac:dyDescent="0.2">
      <c r="A9" s="63"/>
      <c r="B9" s="9" t="s">
        <v>2</v>
      </c>
      <c r="C9" s="49">
        <v>575.42000000000007</v>
      </c>
      <c r="D9" s="49">
        <v>91.75</v>
      </c>
      <c r="E9" s="50">
        <v>0.05</v>
      </c>
      <c r="F9" s="50">
        <v>0.05</v>
      </c>
      <c r="G9" s="49">
        <f t="shared" si="0"/>
        <v>11508.400000000001</v>
      </c>
      <c r="H9" s="49">
        <f t="shared" si="0"/>
        <v>1835</v>
      </c>
      <c r="I9" s="51">
        <f t="shared" si="2"/>
        <v>4.5173548497000011</v>
      </c>
      <c r="J9" s="51">
        <f t="shared" si="2"/>
        <v>0.72028658624999997</v>
      </c>
      <c r="K9" s="14">
        <f>吸収量算定!E15</f>
        <v>0.03</v>
      </c>
      <c r="L9" s="14">
        <f>吸収量算定!F15</f>
        <v>3.0000000000000001E-3</v>
      </c>
      <c r="O9" s="3"/>
      <c r="P9" s="3"/>
      <c r="Q9" s="3"/>
      <c r="R9" s="3"/>
    </row>
    <row r="10" spans="1:22" ht="18" customHeight="1" x14ac:dyDescent="0.2">
      <c r="A10" s="64"/>
      <c r="B10" s="9" t="s">
        <v>3</v>
      </c>
      <c r="C10" s="49">
        <v>1241.0999999999999</v>
      </c>
      <c r="D10" s="49">
        <v>102.5</v>
      </c>
      <c r="E10" s="50">
        <v>0.2</v>
      </c>
      <c r="F10" s="50">
        <v>0.05</v>
      </c>
      <c r="G10" s="49">
        <f t="shared" si="0"/>
        <v>6205.4999999999991</v>
      </c>
      <c r="H10" s="49">
        <f t="shared" si="0"/>
        <v>2050</v>
      </c>
      <c r="I10" s="51">
        <f t="shared" si="2"/>
        <v>2.4358247471249999</v>
      </c>
      <c r="J10" s="51">
        <f t="shared" si="2"/>
        <v>0.80467983749999983</v>
      </c>
      <c r="K10" s="14">
        <f>吸収量算定!E16</f>
        <v>4.0000000000000008E-2</v>
      </c>
      <c r="L10" s="14">
        <f>吸収量算定!F16</f>
        <v>0</v>
      </c>
      <c r="O10" s="3"/>
      <c r="P10" s="3"/>
      <c r="Q10" s="3"/>
      <c r="R10" s="3"/>
    </row>
    <row r="11" spans="1:22" ht="18" customHeight="1" x14ac:dyDescent="0.2">
      <c r="B11" s="13"/>
      <c r="N11" s="28"/>
      <c r="Q11" s="4" t="s">
        <v>10</v>
      </c>
      <c r="R11" s="4" t="s">
        <v>11</v>
      </c>
      <c r="S11" s="4" t="s">
        <v>7</v>
      </c>
      <c r="T11" s="4" t="s">
        <v>12</v>
      </c>
    </row>
    <row r="12" spans="1:22" ht="18" customHeight="1" x14ac:dyDescent="0.2">
      <c r="B12" s="13"/>
      <c r="L12" s="61" t="s">
        <v>89</v>
      </c>
      <c r="M12" s="8" t="s">
        <v>95</v>
      </c>
      <c r="N12" s="8">
        <f>SUM(K3:K6)</f>
        <v>1.0799999999999998</v>
      </c>
      <c r="Q12" s="1" t="s">
        <v>9</v>
      </c>
      <c r="R12" s="1" t="s">
        <v>21</v>
      </c>
      <c r="S12" s="5">
        <v>30.1</v>
      </c>
      <c r="T12" s="5" t="s">
        <v>20</v>
      </c>
      <c r="V12" s="5"/>
    </row>
    <row r="13" spans="1:22" ht="18" customHeight="1" x14ac:dyDescent="0.2">
      <c r="B13" s="13"/>
      <c r="L13" s="61"/>
      <c r="M13" s="8" t="s">
        <v>96</v>
      </c>
      <c r="N13" s="26">
        <f>((G3*K3)+(G4*K4)+(G5*K5)+(G6*K6))/SUM(K3:K6)*10^4*10^-6</f>
        <v>34.836574074074079</v>
      </c>
      <c r="Q13" s="1" t="s">
        <v>14</v>
      </c>
      <c r="R13" s="1" t="s">
        <v>21</v>
      </c>
      <c r="S13" s="6">
        <f>(37.1+32.9)/2</f>
        <v>35</v>
      </c>
      <c r="T13" s="5" t="s">
        <v>20</v>
      </c>
    </row>
    <row r="14" spans="1:22" ht="18" customHeight="1" x14ac:dyDescent="0.2">
      <c r="B14" s="13"/>
      <c r="L14" s="61" t="s">
        <v>90</v>
      </c>
      <c r="M14" s="8" t="s">
        <v>95</v>
      </c>
      <c r="N14" s="8">
        <f>SUM(K7:K10)</f>
        <v>2.34</v>
      </c>
      <c r="Q14" s="60" t="s">
        <v>22</v>
      </c>
      <c r="R14" s="60"/>
      <c r="S14" s="60"/>
      <c r="T14" s="60"/>
    </row>
    <row r="15" spans="1:22" ht="18" customHeight="1" x14ac:dyDescent="0.2">
      <c r="L15" s="61"/>
      <c r="M15" s="8" t="s">
        <v>96</v>
      </c>
      <c r="N15" s="26">
        <f>((G7*K7)+(G8*K8)+(G9*K9)+(G10*K10))/SUM(K7:K10)*10^4*10^-6</f>
        <v>28.729269841269851</v>
      </c>
      <c r="Q15" s="60"/>
      <c r="R15" s="60"/>
      <c r="S15" s="60"/>
      <c r="T15" s="60"/>
    </row>
    <row r="16" spans="1:22" ht="18" customHeight="1" x14ac:dyDescent="0.2">
      <c r="Q16" s="3"/>
      <c r="R16" s="3"/>
      <c r="S16" s="3"/>
      <c r="T16" s="3"/>
    </row>
    <row r="17" spans="6:20" ht="18" customHeight="1" x14ac:dyDescent="0.2">
      <c r="G17" s="8" t="s">
        <v>97</v>
      </c>
      <c r="H17" s="8" t="s">
        <v>96</v>
      </c>
      <c r="Q17" s="3"/>
      <c r="R17" s="3"/>
      <c r="S17" s="3"/>
      <c r="T17" s="3"/>
    </row>
    <row r="18" spans="6:20" ht="16.5" customHeight="1" x14ac:dyDescent="0.2">
      <c r="F18" t="s">
        <v>9</v>
      </c>
      <c r="G18" s="28">
        <f>N12</f>
        <v>1.0799999999999998</v>
      </c>
      <c r="H18" s="52">
        <f>N13</f>
        <v>34.836574074074079</v>
      </c>
      <c r="Q18" s="4" t="s">
        <v>10</v>
      </c>
      <c r="R18" s="4" t="s">
        <v>11</v>
      </c>
      <c r="S18" s="4" t="s">
        <v>8</v>
      </c>
      <c r="T18" s="4" t="s">
        <v>12</v>
      </c>
    </row>
    <row r="19" spans="6:20" ht="16.5" customHeight="1" x14ac:dyDescent="0.2">
      <c r="F19" t="s">
        <v>14</v>
      </c>
      <c r="Q19" s="1" t="s">
        <v>9</v>
      </c>
      <c r="R19" s="1" t="s">
        <v>25</v>
      </c>
      <c r="S19" s="6">
        <v>1.3</v>
      </c>
      <c r="T19" s="5" t="s">
        <v>23</v>
      </c>
    </row>
    <row r="20" spans="6:20" ht="16.5" customHeight="1" x14ac:dyDescent="0.2">
      <c r="Q20" s="1" t="s">
        <v>14</v>
      </c>
      <c r="R20" s="1" t="s">
        <v>92</v>
      </c>
      <c r="S20" s="6">
        <v>1.4</v>
      </c>
      <c r="T20" s="5" t="s">
        <v>23</v>
      </c>
    </row>
    <row r="21" spans="6:20" ht="16.5" customHeight="1" x14ac:dyDescent="0.4">
      <c r="Q21" s="60" t="s">
        <v>24</v>
      </c>
      <c r="R21" s="60"/>
      <c r="S21" s="60"/>
      <c r="T21" s="60"/>
    </row>
    <row r="22" spans="6:20" ht="16.5" customHeight="1" x14ac:dyDescent="0.2"/>
    <row r="23" spans="6:20" ht="16.5" customHeight="1" x14ac:dyDescent="0.2">
      <c r="Q23" s="4" t="s">
        <v>10</v>
      </c>
      <c r="R23" s="4" t="s">
        <v>26</v>
      </c>
      <c r="S23" s="4" t="s">
        <v>27</v>
      </c>
      <c r="T23" s="4" t="s">
        <v>12</v>
      </c>
    </row>
    <row r="24" spans="6:20" ht="16.5" customHeight="1" x14ac:dyDescent="0.2">
      <c r="Q24" s="1" t="s">
        <v>9</v>
      </c>
      <c r="R24" s="1">
        <v>4.7199999999999999E-2</v>
      </c>
      <c r="S24" s="7">
        <v>2.7900000000000001E-2</v>
      </c>
      <c r="T24" s="5" t="s">
        <v>28</v>
      </c>
    </row>
    <row r="25" spans="6:20" ht="16.5" customHeight="1" x14ac:dyDescent="0.2">
      <c r="Q25" s="1" t="s">
        <v>14</v>
      </c>
      <c r="R25" s="1">
        <v>4.7199999999999999E-2</v>
      </c>
      <c r="S25" s="7">
        <v>4.99E-2</v>
      </c>
      <c r="T25" s="5" t="s">
        <v>28</v>
      </c>
    </row>
    <row r="26" spans="6:20" ht="15.6" x14ac:dyDescent="0.4">
      <c r="Q26" s="60" t="s">
        <v>29</v>
      </c>
      <c r="R26" s="60"/>
      <c r="S26" s="60"/>
      <c r="T26" s="60"/>
    </row>
  </sheetData>
  <mergeCells count="16">
    <mergeCell ref="B1:B2"/>
    <mergeCell ref="A1:A2"/>
    <mergeCell ref="A3:A6"/>
    <mergeCell ref="A7:A10"/>
    <mergeCell ref="Q14:T15"/>
    <mergeCell ref="Q21:T21"/>
    <mergeCell ref="Q26:T26"/>
    <mergeCell ref="C1:D1"/>
    <mergeCell ref="O5:R6"/>
    <mergeCell ref="O7:R8"/>
    <mergeCell ref="I1:J1"/>
    <mergeCell ref="E1:F1"/>
    <mergeCell ref="G1:H1"/>
    <mergeCell ref="K1:L1"/>
    <mergeCell ref="L12:L13"/>
    <mergeCell ref="L14:L15"/>
  </mergeCells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F5BB4-1472-4C1D-A07C-C216997A1A32}">
  <dimension ref="B1:M27"/>
  <sheetViews>
    <sheetView zoomScaleNormal="100" workbookViewId="0">
      <selection activeCell="K20" sqref="K20"/>
    </sheetView>
  </sheetViews>
  <sheetFormatPr defaultRowHeight="13.2" x14ac:dyDescent="0.2"/>
  <cols>
    <col min="2" max="2" width="17.77734375" customWidth="1"/>
    <col min="3" max="8" width="11.44140625" customWidth="1"/>
    <col min="9" max="9" width="10" customWidth="1"/>
  </cols>
  <sheetData>
    <row r="1" spans="2:13" ht="16.5" customHeight="1" x14ac:dyDescent="0.2">
      <c r="B1" t="s">
        <v>58</v>
      </c>
      <c r="J1" t="s">
        <v>52</v>
      </c>
    </row>
    <row r="2" spans="2:13" ht="18" customHeight="1" x14ac:dyDescent="0.2">
      <c r="B2" s="58" t="s">
        <v>6</v>
      </c>
      <c r="C2" s="56" t="s">
        <v>33</v>
      </c>
      <c r="D2" s="56"/>
      <c r="E2" s="56" t="s">
        <v>54</v>
      </c>
      <c r="F2" s="56"/>
      <c r="G2" s="56" t="s">
        <v>80</v>
      </c>
      <c r="H2" s="56"/>
      <c r="J2" s="57" t="s">
        <v>34</v>
      </c>
      <c r="K2" s="57"/>
      <c r="L2" s="57" t="s">
        <v>53</v>
      </c>
      <c r="M2" s="57"/>
    </row>
    <row r="3" spans="2:13" ht="18" customHeight="1" x14ac:dyDescent="0.2">
      <c r="B3" s="59"/>
      <c r="C3" s="10" t="s">
        <v>31</v>
      </c>
      <c r="D3" s="10" t="s">
        <v>32</v>
      </c>
      <c r="E3" s="10" t="s">
        <v>31</v>
      </c>
      <c r="F3" s="10" t="s">
        <v>32</v>
      </c>
      <c r="G3" s="10" t="s">
        <v>31</v>
      </c>
      <c r="H3" s="10" t="s">
        <v>32</v>
      </c>
      <c r="J3" s="10" t="s">
        <v>31</v>
      </c>
      <c r="K3" s="10" t="s">
        <v>32</v>
      </c>
      <c r="L3" s="12" t="s">
        <v>31</v>
      </c>
      <c r="M3" s="11" t="s">
        <v>32</v>
      </c>
    </row>
    <row r="4" spans="2:13" ht="18" customHeight="1" x14ac:dyDescent="0.2">
      <c r="B4" s="9" t="s">
        <v>0</v>
      </c>
      <c r="C4" s="14">
        <f>'吸収係数算定 (ベースライン)'!G3</f>
        <v>0</v>
      </c>
      <c r="D4" s="14">
        <f>'吸収係数算定 (ベースライン)'!H3</f>
        <v>0</v>
      </c>
      <c r="E4" s="14">
        <f>J4*L4</f>
        <v>0</v>
      </c>
      <c r="F4" s="14">
        <f>K4*M4</f>
        <v>0</v>
      </c>
      <c r="G4" s="14">
        <f>C4*E4</f>
        <v>0</v>
      </c>
      <c r="H4" s="14">
        <f>D4*F4</f>
        <v>0</v>
      </c>
      <c r="J4" s="14">
        <v>1.5</v>
      </c>
      <c r="K4" s="14">
        <v>0.7</v>
      </c>
      <c r="L4" s="27">
        <f>'吸収係数算定 (ベースライン)'!E3</f>
        <v>0</v>
      </c>
      <c r="M4" s="27">
        <f>'吸収係数算定 (ベースライン)'!F3</f>
        <v>0</v>
      </c>
    </row>
    <row r="5" spans="2:13" ht="18" customHeight="1" x14ac:dyDescent="0.2">
      <c r="B5" s="9" t="s">
        <v>1</v>
      </c>
      <c r="C5" s="14">
        <f>'吸収係数算定 (ベースライン)'!G4</f>
        <v>3.2325292999999991E-2</v>
      </c>
      <c r="D5" s="14">
        <f>'吸収係数算定 (ベースライン)'!H4</f>
        <v>3.2325292999999991E-2</v>
      </c>
      <c r="E5" s="14">
        <f t="shared" ref="E5:F7" si="0">J5*L5</f>
        <v>2.8666666666666667E-2</v>
      </c>
      <c r="F5" s="14">
        <f t="shared" si="0"/>
        <v>2.6666666666666668E-2</v>
      </c>
      <c r="G5" s="14">
        <f t="shared" ref="G5:H7" si="1">C5*E5</f>
        <v>9.2665839933333313E-4</v>
      </c>
      <c r="H5" s="14">
        <f t="shared" si="1"/>
        <v>8.6200781333333311E-4</v>
      </c>
      <c r="J5" s="14">
        <v>4.3</v>
      </c>
      <c r="K5" s="14">
        <v>4</v>
      </c>
      <c r="L5" s="27">
        <f>'吸収係数算定 (ベースライン)'!E4</f>
        <v>6.6666666666666671E-3</v>
      </c>
      <c r="M5" s="27">
        <f>'吸収係数算定 (ベースライン)'!F4</f>
        <v>6.6666666666666671E-3</v>
      </c>
    </row>
    <row r="6" spans="2:13" ht="18" customHeight="1" x14ac:dyDescent="0.2">
      <c r="B6" s="9" t="s">
        <v>2</v>
      </c>
      <c r="C6" s="14">
        <f>'吸収係数算定 (ベースライン)'!G5</f>
        <v>2.7799751979999989</v>
      </c>
      <c r="D6" s="14">
        <f>'吸収係数算定 (ベースライン)'!H5</f>
        <v>2.7799751979999989</v>
      </c>
      <c r="E6" s="14">
        <f t="shared" si="0"/>
        <v>2E-3</v>
      </c>
      <c r="F6" s="14">
        <f t="shared" si="0"/>
        <v>4.0000000000000001E-3</v>
      </c>
      <c r="G6" s="14">
        <f t="shared" si="1"/>
        <v>5.5599503959999977E-3</v>
      </c>
      <c r="H6" s="14">
        <f t="shared" si="1"/>
        <v>1.1119900791999995E-2</v>
      </c>
      <c r="J6" s="14">
        <v>0.4</v>
      </c>
      <c r="K6" s="14">
        <v>0.79999999999999993</v>
      </c>
      <c r="L6" s="27">
        <f>'吸収係数算定 (ベースライン)'!E5</f>
        <v>5.0000000000000001E-3</v>
      </c>
      <c r="M6" s="27">
        <f>'吸収係数算定 (ベースライン)'!F5</f>
        <v>5.0000000000000001E-3</v>
      </c>
    </row>
    <row r="7" spans="2:13" ht="18" customHeight="1" x14ac:dyDescent="0.2">
      <c r="B7" s="9" t="s">
        <v>3</v>
      </c>
      <c r="C7" s="14">
        <f>'吸収係数算定 (ベースライン)'!G6</f>
        <v>1.1507804308</v>
      </c>
      <c r="D7" s="14">
        <f>'吸収係数算定 (ベースライン)'!H6</f>
        <v>1.1507804308</v>
      </c>
      <c r="E7" s="14">
        <f t="shared" si="0"/>
        <v>2.6666666666666668E-2</v>
      </c>
      <c r="F7" s="14">
        <f t="shared" si="0"/>
        <v>4.0000000000000001E-3</v>
      </c>
      <c r="G7" s="14">
        <f t="shared" si="1"/>
        <v>3.0687478154666669E-2</v>
      </c>
      <c r="H7" s="14">
        <f t="shared" si="1"/>
        <v>4.6031217231999998E-3</v>
      </c>
      <c r="J7" s="15">
        <v>0.4</v>
      </c>
      <c r="K7" s="15">
        <v>0.06</v>
      </c>
      <c r="L7" s="27">
        <f>'吸収係数算定 (ベースライン)'!E6</f>
        <v>6.6666666666666666E-2</v>
      </c>
      <c r="M7" s="27">
        <f>'吸収係数算定 (ベースライン)'!F6</f>
        <v>6.6666666666666666E-2</v>
      </c>
    </row>
    <row r="8" spans="2:13" ht="18" customHeight="1" x14ac:dyDescent="0.2">
      <c r="B8" s="9" t="s">
        <v>35</v>
      </c>
      <c r="C8" s="9" t="s">
        <v>36</v>
      </c>
      <c r="D8" s="9" t="s">
        <v>36</v>
      </c>
      <c r="E8" s="16">
        <f>SUM(E4:E7)</f>
        <v>5.7333333333333333E-2</v>
      </c>
      <c r="F8" s="16">
        <f>SUM(F4:F7)</f>
        <v>3.4666666666666665E-2</v>
      </c>
      <c r="G8" s="16">
        <f t="shared" ref="G8:H8" si="2">SUM(G4:G7)</f>
        <v>3.7174086949999997E-2</v>
      </c>
      <c r="H8" s="16">
        <f t="shared" si="2"/>
        <v>1.6585030328533326E-2</v>
      </c>
      <c r="J8" s="16">
        <f>SUM(J4:J7)</f>
        <v>6.6000000000000005</v>
      </c>
      <c r="K8" s="16">
        <f>SUM(K4:K7)</f>
        <v>5.56</v>
      </c>
    </row>
    <row r="9" spans="2:13" ht="18" customHeight="1" x14ac:dyDescent="0.2"/>
    <row r="10" spans="2:13" ht="18" customHeight="1" x14ac:dyDescent="0.2">
      <c r="B10" t="s">
        <v>59</v>
      </c>
      <c r="J10" t="s">
        <v>52</v>
      </c>
    </row>
    <row r="11" spans="2:13" ht="18" customHeight="1" x14ac:dyDescent="0.2">
      <c r="B11" s="58" t="s">
        <v>6</v>
      </c>
      <c r="C11" s="56" t="s">
        <v>33</v>
      </c>
      <c r="D11" s="56"/>
      <c r="E11" s="56" t="s">
        <v>54</v>
      </c>
      <c r="F11" s="56"/>
      <c r="G11" s="56" t="s">
        <v>80</v>
      </c>
      <c r="H11" s="56"/>
      <c r="J11" s="57" t="s">
        <v>34</v>
      </c>
      <c r="K11" s="57"/>
      <c r="L11" s="57" t="s">
        <v>53</v>
      </c>
      <c r="M11" s="57"/>
    </row>
    <row r="12" spans="2:13" ht="18" customHeight="1" x14ac:dyDescent="0.2">
      <c r="B12" s="59"/>
      <c r="C12" s="10" t="s">
        <v>31</v>
      </c>
      <c r="D12" s="10" t="s">
        <v>32</v>
      </c>
      <c r="E12" s="10" t="s">
        <v>31</v>
      </c>
      <c r="F12" s="10" t="s">
        <v>32</v>
      </c>
      <c r="G12" s="10" t="s">
        <v>31</v>
      </c>
      <c r="H12" s="10" t="s">
        <v>32</v>
      </c>
      <c r="J12" s="10" t="s">
        <v>31</v>
      </c>
      <c r="K12" s="10" t="s">
        <v>32</v>
      </c>
      <c r="L12" s="12" t="s">
        <v>31</v>
      </c>
      <c r="M12" s="11" t="s">
        <v>32</v>
      </c>
    </row>
    <row r="13" spans="2:13" ht="18" customHeight="1" x14ac:dyDescent="0.2">
      <c r="B13" s="9" t="s">
        <v>0</v>
      </c>
      <c r="C13" s="14">
        <f>'吸収係数算定 (ベースライン)'!G7</f>
        <v>0.85028282127659582</v>
      </c>
      <c r="D13" s="14">
        <f>'吸収係数算定 (ベースライン)'!H7</f>
        <v>0.85028282127659582</v>
      </c>
      <c r="E13" s="14">
        <f>J13*L13</f>
        <v>0.70500000000000007</v>
      </c>
      <c r="F13" s="14">
        <f>K13*M13</f>
        <v>0.32900000000000001</v>
      </c>
      <c r="G13" s="14">
        <f>C13*E13</f>
        <v>0.59944938900000011</v>
      </c>
      <c r="H13" s="14">
        <f>D13*F13</f>
        <v>0.27974304820000007</v>
      </c>
      <c r="J13" s="14">
        <v>1.5</v>
      </c>
      <c r="K13" s="14">
        <v>0.7</v>
      </c>
      <c r="L13" s="27">
        <f>'吸収係数算定 (ベースライン)'!E7</f>
        <v>0.47000000000000003</v>
      </c>
      <c r="M13" s="27">
        <f>'吸収係数算定 (ベースライン)'!F7</f>
        <v>0.47000000000000003</v>
      </c>
    </row>
    <row r="14" spans="2:13" ht="18" customHeight="1" x14ac:dyDescent="0.2">
      <c r="B14" s="9" t="s">
        <v>1</v>
      </c>
      <c r="C14" s="14">
        <f>'吸収係数算定 (ベースライン)'!G8</f>
        <v>0.45835903826086966</v>
      </c>
      <c r="D14" s="14">
        <f>'吸収係数算定 (ベースライン)'!H8</f>
        <v>0.45835903826086966</v>
      </c>
      <c r="E14" s="14">
        <f t="shared" ref="E14:F16" si="3">J14*L14</f>
        <v>1.6483333333333332</v>
      </c>
      <c r="F14" s="14">
        <f t="shared" si="3"/>
        <v>1.5333333333333332</v>
      </c>
      <c r="G14" s="14">
        <f t="shared" ref="G14:H16" si="4">C14*E14</f>
        <v>0.75552848140000006</v>
      </c>
      <c r="H14" s="14">
        <f t="shared" si="4"/>
        <v>0.70281719200000004</v>
      </c>
      <c r="J14" s="14">
        <v>4.3</v>
      </c>
      <c r="K14" s="14">
        <v>4</v>
      </c>
      <c r="L14" s="27">
        <f>'吸収係数算定 (ベースライン)'!E8</f>
        <v>0.3833333333333333</v>
      </c>
      <c r="M14" s="27">
        <f>'吸収係数算定 (ベースライン)'!F8</f>
        <v>0.3833333333333333</v>
      </c>
    </row>
    <row r="15" spans="2:13" ht="18" customHeight="1" x14ac:dyDescent="0.2">
      <c r="B15" s="9" t="s">
        <v>2</v>
      </c>
      <c r="C15" s="14">
        <f>'吸収係数算定 (ベースライン)'!G9</f>
        <v>0.2704755900000001</v>
      </c>
      <c r="D15" s="14">
        <f>'吸収係数算定 (ベースライン)'!H9</f>
        <v>0.2704755900000001</v>
      </c>
      <c r="E15" s="14">
        <f t="shared" si="3"/>
        <v>4.0000000000000008E-2</v>
      </c>
      <c r="F15" s="14">
        <f t="shared" si="3"/>
        <v>0.08</v>
      </c>
      <c r="G15" s="14">
        <f t="shared" si="4"/>
        <v>1.0819023600000007E-2</v>
      </c>
      <c r="H15" s="14">
        <f t="shared" si="4"/>
        <v>2.1638047200000007E-2</v>
      </c>
      <c r="J15" s="14">
        <v>0.4</v>
      </c>
      <c r="K15" s="14">
        <v>0.79999999999999993</v>
      </c>
      <c r="L15" s="27">
        <f>'吸収係数算定 (ベースライン)'!E9</f>
        <v>0.1</v>
      </c>
      <c r="M15" s="27">
        <f>'吸収係数算定 (ベースライン)'!F9</f>
        <v>0.1</v>
      </c>
    </row>
    <row r="16" spans="2:13" ht="18" customHeight="1" x14ac:dyDescent="0.2">
      <c r="B16" s="9" t="s">
        <v>3</v>
      </c>
      <c r="C16" s="14">
        <f>'吸収係数算定 (ベースライン)'!G10</f>
        <v>0.49302637999999999</v>
      </c>
      <c r="D16" s="14">
        <f>'吸収係数算定 (ベースライン)'!H10</f>
        <v>0.49302637999999999</v>
      </c>
      <c r="E16" s="14">
        <f t="shared" si="3"/>
        <v>0.28000000000000008</v>
      </c>
      <c r="F16" s="14">
        <f t="shared" si="3"/>
        <v>4.200000000000001E-2</v>
      </c>
      <c r="G16" s="14">
        <f t="shared" si="4"/>
        <v>0.13804738640000003</v>
      </c>
      <c r="H16" s="14">
        <f t="shared" si="4"/>
        <v>2.0707107960000005E-2</v>
      </c>
      <c r="J16" s="15">
        <v>0.4</v>
      </c>
      <c r="K16" s="15">
        <v>0.06</v>
      </c>
      <c r="L16" s="27">
        <f>'吸収係数算定 (ベースライン)'!E10</f>
        <v>0.70000000000000018</v>
      </c>
      <c r="M16" s="27">
        <f>'吸収係数算定 (ベースライン)'!F10</f>
        <v>0.70000000000000018</v>
      </c>
    </row>
    <row r="17" spans="2:11" ht="18" customHeight="1" x14ac:dyDescent="0.2">
      <c r="B17" s="9" t="s">
        <v>35</v>
      </c>
      <c r="C17" s="9" t="s">
        <v>36</v>
      </c>
      <c r="D17" s="9" t="s">
        <v>36</v>
      </c>
      <c r="E17" s="16">
        <f>SUM(E13:E16)</f>
        <v>2.6733333333333338</v>
      </c>
      <c r="F17" s="16">
        <f t="shared" ref="F17:H17" si="5">SUM(F13:F16)</f>
        <v>1.9843333333333333</v>
      </c>
      <c r="G17" s="16">
        <f t="shared" si="5"/>
        <v>1.5038442804000003</v>
      </c>
      <c r="H17" s="16">
        <f t="shared" si="5"/>
        <v>1.0249053953600002</v>
      </c>
      <c r="J17" s="16">
        <f>SUM(J13:J16)</f>
        <v>6.6000000000000005</v>
      </c>
      <c r="K17" s="16">
        <f>SUM(K13:K16)</f>
        <v>5.56</v>
      </c>
    </row>
    <row r="18" spans="2:11" ht="16.5" customHeight="1" x14ac:dyDescent="0.2"/>
    <row r="19" spans="2:11" ht="16.5" customHeight="1" x14ac:dyDescent="0.2">
      <c r="F19" t="s">
        <v>93</v>
      </c>
      <c r="G19" s="17">
        <f>G17+G8</f>
        <v>1.5410183673500002</v>
      </c>
      <c r="H19" s="17">
        <f>H17+H8</f>
        <v>1.0414904256885336</v>
      </c>
    </row>
    <row r="20" spans="2:11" ht="16.5" customHeight="1" x14ac:dyDescent="0.2"/>
    <row r="21" spans="2:11" ht="16.5" customHeight="1" x14ac:dyDescent="0.2">
      <c r="G21" s="43"/>
      <c r="H21" s="43"/>
    </row>
    <row r="22" spans="2:11" ht="16.5" customHeight="1" x14ac:dyDescent="0.2">
      <c r="D22" s="43"/>
      <c r="E22" s="43"/>
      <c r="F22" s="44"/>
      <c r="G22" s="43"/>
      <c r="H22" s="43"/>
    </row>
    <row r="23" spans="2:11" ht="16.5" customHeight="1" x14ac:dyDescent="0.2">
      <c r="D23" s="43"/>
      <c r="E23" s="43"/>
      <c r="F23" s="44"/>
      <c r="G23" s="43"/>
      <c r="H23" s="43"/>
    </row>
    <row r="24" spans="2:11" x14ac:dyDescent="0.2">
      <c r="D24" s="43"/>
      <c r="E24" s="43"/>
      <c r="F24" s="44"/>
      <c r="G24" s="43"/>
      <c r="H24" s="43"/>
    </row>
    <row r="25" spans="2:11" x14ac:dyDescent="0.2">
      <c r="D25" s="43"/>
      <c r="E25" s="43"/>
      <c r="F25" s="44"/>
      <c r="G25" s="43"/>
      <c r="H25" s="43"/>
    </row>
    <row r="26" spans="2:11" x14ac:dyDescent="0.2">
      <c r="D26" s="43"/>
      <c r="E26" s="43"/>
      <c r="F26" s="44"/>
      <c r="G26" s="43"/>
      <c r="H26" s="43"/>
    </row>
    <row r="27" spans="2:11" x14ac:dyDescent="0.2">
      <c r="D27" s="43"/>
      <c r="E27" s="43"/>
      <c r="F27" s="44"/>
      <c r="G27" s="42"/>
    </row>
  </sheetData>
  <mergeCells count="12">
    <mergeCell ref="L11:M11"/>
    <mergeCell ref="B2:B3"/>
    <mergeCell ref="C2:D2"/>
    <mergeCell ref="E2:F2"/>
    <mergeCell ref="G2:H2"/>
    <mergeCell ref="J2:K2"/>
    <mergeCell ref="L2:M2"/>
    <mergeCell ref="B11:B12"/>
    <mergeCell ref="C11:D11"/>
    <mergeCell ref="E11:F11"/>
    <mergeCell ref="G11:H11"/>
    <mergeCell ref="J11:K11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89C59-DB8F-4F13-B656-5BA98EA71BF2}">
  <dimension ref="A1:T50"/>
  <sheetViews>
    <sheetView zoomScaleNormal="100" workbookViewId="0">
      <selection activeCell="E23" sqref="E23"/>
    </sheetView>
  </sheetViews>
  <sheetFormatPr defaultRowHeight="13.2" x14ac:dyDescent="0.2"/>
  <cols>
    <col min="1" max="1" width="23.33203125" customWidth="1"/>
    <col min="2" max="2" width="24.33203125" customWidth="1"/>
    <col min="3" max="13" width="18.44140625" customWidth="1"/>
    <col min="15" max="15" width="14.77734375" customWidth="1"/>
    <col min="16" max="17" width="19.109375" customWidth="1"/>
    <col min="18" max="18" width="7.21875" customWidth="1"/>
  </cols>
  <sheetData>
    <row r="1" spans="1:20" x14ac:dyDescent="0.2">
      <c r="A1" s="56" t="s">
        <v>30</v>
      </c>
      <c r="B1" s="56" t="s">
        <v>6</v>
      </c>
      <c r="C1" s="57" t="s">
        <v>5</v>
      </c>
      <c r="D1" s="57"/>
      <c r="E1" s="57" t="s">
        <v>51</v>
      </c>
      <c r="F1" s="57"/>
      <c r="G1" s="57" t="s">
        <v>33</v>
      </c>
      <c r="H1" s="57"/>
      <c r="I1" s="57" t="s">
        <v>57</v>
      </c>
      <c r="J1" s="57"/>
      <c r="K1" s="30"/>
      <c r="L1" s="30"/>
    </row>
    <row r="2" spans="1:20" ht="18" customHeight="1" x14ac:dyDescent="0.2">
      <c r="A2" s="56"/>
      <c r="B2" s="56"/>
      <c r="C2" s="12" t="s">
        <v>31</v>
      </c>
      <c r="D2" s="11" t="s">
        <v>32</v>
      </c>
      <c r="E2" s="12" t="s">
        <v>31</v>
      </c>
      <c r="F2" s="11" t="s">
        <v>32</v>
      </c>
      <c r="G2" s="10" t="s">
        <v>31</v>
      </c>
      <c r="H2" s="10" t="s">
        <v>32</v>
      </c>
      <c r="I2" s="12" t="s">
        <v>31</v>
      </c>
      <c r="J2" s="11" t="s">
        <v>32</v>
      </c>
      <c r="K2" s="13"/>
      <c r="L2" s="13"/>
      <c r="O2" s="4" t="s">
        <v>10</v>
      </c>
      <c r="P2" s="4" t="s">
        <v>11</v>
      </c>
      <c r="Q2" s="4" t="s">
        <v>4</v>
      </c>
      <c r="R2" s="4" t="s">
        <v>12</v>
      </c>
    </row>
    <row r="3" spans="1:20" ht="18" customHeight="1" x14ac:dyDescent="0.2">
      <c r="A3" s="62" t="s">
        <v>9</v>
      </c>
      <c r="B3" s="9" t="s">
        <v>0</v>
      </c>
      <c r="C3" s="40">
        <f>AVERAGE(F30:H30)</f>
        <v>0</v>
      </c>
      <c r="D3" s="40">
        <f t="shared" ref="D3:D10" si="0">C3</f>
        <v>0</v>
      </c>
      <c r="E3" s="39">
        <f>AVERAGE(F50:H50)</f>
        <v>0</v>
      </c>
      <c r="F3" s="39">
        <f t="shared" ref="F3:F10" si="1">E3</f>
        <v>0</v>
      </c>
      <c r="G3" s="8">
        <v>0</v>
      </c>
      <c r="H3" s="8">
        <v>0</v>
      </c>
      <c r="I3" s="2">
        <v>0</v>
      </c>
      <c r="J3" s="2">
        <v>0</v>
      </c>
      <c r="O3" s="1" t="s">
        <v>9</v>
      </c>
      <c r="P3" s="1" t="s">
        <v>16</v>
      </c>
      <c r="Q3" s="5">
        <v>90</v>
      </c>
      <c r="R3" s="5" t="s">
        <v>13</v>
      </c>
    </row>
    <row r="4" spans="1:20" ht="18" customHeight="1" x14ac:dyDescent="0.2">
      <c r="A4" s="63"/>
      <c r="B4" s="9" t="s">
        <v>1</v>
      </c>
      <c r="C4" s="40">
        <f>AVERAGE(I30:K30)</f>
        <v>1.3333333333333333</v>
      </c>
      <c r="D4" s="40">
        <f t="shared" si="0"/>
        <v>1.3333333333333333</v>
      </c>
      <c r="E4" s="39">
        <f>AVERAGE(I50:K50)</f>
        <v>6.6666666666666671E-3</v>
      </c>
      <c r="F4" s="39">
        <f t="shared" si="1"/>
        <v>6.6666666666666671E-3</v>
      </c>
      <c r="G4" s="8">
        <f>C4/E4*(1-$Q$3/100)*$Q$12/100*$Q$20*($P$25+$Q$25)*1.5*44/12*10^4*10^-6</f>
        <v>3.2325292999999991E-2</v>
      </c>
      <c r="H4" s="8">
        <f t="shared" ref="H4:H6" si="2">D4/F4*(1-$Q$3/100)*$Q$12/100*$Q$20*($P$25+$Q$25)*1.5*44/12*10^4*10^-6</f>
        <v>3.2325292999999991E-2</v>
      </c>
      <c r="I4" s="2">
        <f t="shared" ref="I4:I6" si="3">C4/E4</f>
        <v>199.99999999999997</v>
      </c>
      <c r="J4" s="2">
        <f t="shared" ref="J4:J6" si="4">D4/F4</f>
        <v>199.99999999999997</v>
      </c>
      <c r="O4" s="1" t="s">
        <v>14</v>
      </c>
      <c r="P4" s="1" t="s">
        <v>17</v>
      </c>
      <c r="Q4" s="5">
        <v>85</v>
      </c>
      <c r="R4" s="5" t="s">
        <v>15</v>
      </c>
    </row>
    <row r="5" spans="1:20" ht="18" customHeight="1" x14ac:dyDescent="0.2">
      <c r="A5" s="63"/>
      <c r="B5" s="9" t="s">
        <v>2</v>
      </c>
      <c r="C5" s="40">
        <f>AVERAGE(L26:M26)</f>
        <v>86</v>
      </c>
      <c r="D5" s="40">
        <f t="shared" si="0"/>
        <v>86</v>
      </c>
      <c r="E5" s="39">
        <f>AVERAGE(L50:M50)</f>
        <v>5.0000000000000001E-3</v>
      </c>
      <c r="F5" s="39">
        <f t="shared" si="1"/>
        <v>5.0000000000000001E-3</v>
      </c>
      <c r="G5" s="8">
        <f t="shared" ref="G5" si="5">C5/E5*(1-$Q$3/100)*$Q$12/100*$Q$20*($P$25+$Q$25)*1.5*44/12*10^4*10^-6</f>
        <v>2.7799751979999989</v>
      </c>
      <c r="H5" s="8">
        <f t="shared" si="2"/>
        <v>2.7799751979999989</v>
      </c>
      <c r="I5" s="2">
        <f t="shared" si="3"/>
        <v>17200</v>
      </c>
      <c r="J5" s="2">
        <f>D5/F5</f>
        <v>17200</v>
      </c>
      <c r="O5" s="60" t="s">
        <v>19</v>
      </c>
      <c r="P5" s="60"/>
      <c r="Q5" s="60"/>
      <c r="R5" s="60"/>
    </row>
    <row r="6" spans="1:20" ht="18" customHeight="1" x14ac:dyDescent="0.2">
      <c r="A6" s="64"/>
      <c r="B6" s="9" t="s">
        <v>3</v>
      </c>
      <c r="C6" s="40">
        <f>AVERAGE(C30:E30)</f>
        <v>474.66666666666669</v>
      </c>
      <c r="D6" s="40">
        <f t="shared" si="0"/>
        <v>474.66666666666669</v>
      </c>
      <c r="E6" s="39">
        <f>AVERAGE(C50:E50)</f>
        <v>6.6666666666666666E-2</v>
      </c>
      <c r="F6" s="39">
        <f t="shared" si="1"/>
        <v>6.6666666666666666E-2</v>
      </c>
      <c r="G6" s="8">
        <f>C6/E6*(1-$Q$3/100)*$Q$12/100*$Q$20*($P$25+$Q$25)*1.5*44/12*10^4*10^-6</f>
        <v>1.1507804308</v>
      </c>
      <c r="H6" s="8">
        <f t="shared" si="2"/>
        <v>1.1507804308</v>
      </c>
      <c r="I6" s="2">
        <f t="shared" si="3"/>
        <v>7120</v>
      </c>
      <c r="J6" s="2">
        <f t="shared" si="4"/>
        <v>7120</v>
      </c>
      <c r="K6" s="28"/>
      <c r="L6" s="28"/>
      <c r="O6" s="60"/>
      <c r="P6" s="60"/>
      <c r="Q6" s="60"/>
      <c r="R6" s="60"/>
    </row>
    <row r="7" spans="1:20" ht="18" customHeight="1" x14ac:dyDescent="0.2">
      <c r="A7" s="62" t="s">
        <v>79</v>
      </c>
      <c r="B7" s="9" t="s">
        <v>0</v>
      </c>
      <c r="C7" s="40">
        <f>AVERAGE(F26:H26)</f>
        <v>1270.6666666666667</v>
      </c>
      <c r="D7" s="40">
        <f t="shared" si="0"/>
        <v>1270.6666666666667</v>
      </c>
      <c r="E7" s="39">
        <f>AVERAGE(F46:H46)</f>
        <v>0.47000000000000003</v>
      </c>
      <c r="F7" s="39">
        <f t="shared" si="1"/>
        <v>0.47000000000000003</v>
      </c>
      <c r="G7" s="8">
        <f>C7/E7*(1-$Q$4/100)*$Q$13/100*$Q$21*($P$26+$Q$26)*1.5*44/12*10^4*10^-6</f>
        <v>0.85028282127659582</v>
      </c>
      <c r="H7" s="8">
        <f>D7/F7*(1-$Q$4/100)*$Q$13/100*$Q$21*($P$26+$Q$26)*1.5*44/12*10^4*10^-6</f>
        <v>0.85028282127659582</v>
      </c>
      <c r="I7" s="2">
        <f>C7/E7</f>
        <v>2703.5460992907801</v>
      </c>
      <c r="J7" s="2">
        <f>D7/F7</f>
        <v>2703.5460992907801</v>
      </c>
      <c r="K7" s="28"/>
      <c r="L7" s="28"/>
      <c r="O7" s="60" t="s">
        <v>18</v>
      </c>
      <c r="P7" s="60"/>
      <c r="Q7" s="60"/>
      <c r="R7" s="60"/>
    </row>
    <row r="8" spans="1:20" ht="18" customHeight="1" x14ac:dyDescent="0.2">
      <c r="A8" s="63"/>
      <c r="B8" s="9" t="s">
        <v>1</v>
      </c>
      <c r="C8" s="40">
        <f>AVERAGE(I26:K26)</f>
        <v>558.66666666666663</v>
      </c>
      <c r="D8" s="40">
        <f t="shared" si="0"/>
        <v>558.66666666666663</v>
      </c>
      <c r="E8" s="39">
        <f>AVERAGE(I46:K46)</f>
        <v>0.3833333333333333</v>
      </c>
      <c r="F8" s="39">
        <f t="shared" si="1"/>
        <v>0.3833333333333333</v>
      </c>
      <c r="G8" s="8">
        <f t="shared" ref="G8:G10" si="6">C8/E8*(1-$Q$4/100)*$Q$13/100*$Q$21*($P$26+$Q$26)*1.5*44/12*10^4*10^-6</f>
        <v>0.45835903826086966</v>
      </c>
      <c r="H8" s="8">
        <f t="shared" ref="H8:H10" si="7">D8/F8*(1-$Q$4/100)*$Q$13/100*$Q$21*($P$26+$Q$26)*1.5*44/12*10^4*10^-6</f>
        <v>0.45835903826086966</v>
      </c>
      <c r="I8" s="2">
        <f t="shared" ref="I8:I10" si="8">C8/E8</f>
        <v>1457.391304347826</v>
      </c>
      <c r="J8" s="2">
        <f t="shared" ref="J8:J10" si="9">D8/F8</f>
        <v>1457.391304347826</v>
      </c>
      <c r="K8" s="28"/>
      <c r="L8" s="28"/>
      <c r="O8" s="60"/>
      <c r="P8" s="60"/>
      <c r="Q8" s="60"/>
      <c r="R8" s="60"/>
    </row>
    <row r="9" spans="1:20" ht="18" customHeight="1" x14ac:dyDescent="0.2">
      <c r="A9" s="63"/>
      <c r="B9" s="9" t="s">
        <v>2</v>
      </c>
      <c r="C9" s="40">
        <f>AVERAGE(L26:M26)</f>
        <v>86</v>
      </c>
      <c r="D9" s="40">
        <f t="shared" si="0"/>
        <v>86</v>
      </c>
      <c r="E9" s="39">
        <f>AVERAGE(L46:M46)</f>
        <v>0.1</v>
      </c>
      <c r="F9" s="39">
        <f t="shared" si="1"/>
        <v>0.1</v>
      </c>
      <c r="G9" s="8">
        <f t="shared" si="6"/>
        <v>0.2704755900000001</v>
      </c>
      <c r="H9" s="8">
        <f t="shared" si="7"/>
        <v>0.2704755900000001</v>
      </c>
      <c r="I9" s="2">
        <f t="shared" si="8"/>
        <v>860</v>
      </c>
      <c r="J9" s="2">
        <f t="shared" si="9"/>
        <v>860</v>
      </c>
      <c r="K9" s="28"/>
      <c r="L9" s="28"/>
      <c r="O9" s="3"/>
      <c r="P9" s="3"/>
      <c r="Q9" s="3"/>
      <c r="R9" s="3"/>
    </row>
    <row r="10" spans="1:20" ht="18" customHeight="1" x14ac:dyDescent="0.2">
      <c r="A10" s="64"/>
      <c r="B10" s="9" t="s">
        <v>3</v>
      </c>
      <c r="C10" s="40">
        <f>AVERAGE(C26:E26)</f>
        <v>1097.3333333333333</v>
      </c>
      <c r="D10" s="40">
        <f t="shared" si="0"/>
        <v>1097.3333333333333</v>
      </c>
      <c r="E10" s="39">
        <f>AVERAGE(C46:E46)</f>
        <v>0.70000000000000018</v>
      </c>
      <c r="F10" s="39">
        <f t="shared" si="1"/>
        <v>0.70000000000000018</v>
      </c>
      <c r="G10" s="8">
        <f t="shared" si="6"/>
        <v>0.49302637999999999</v>
      </c>
      <c r="H10" s="8">
        <f t="shared" si="7"/>
        <v>0.49302637999999999</v>
      </c>
      <c r="I10" s="2">
        <f t="shared" si="8"/>
        <v>1567.619047619047</v>
      </c>
      <c r="J10" s="2">
        <f t="shared" si="9"/>
        <v>1567.619047619047</v>
      </c>
      <c r="K10" s="28"/>
      <c r="L10" s="28"/>
      <c r="O10" s="3"/>
      <c r="P10" s="3"/>
      <c r="Q10" s="3"/>
      <c r="R10" s="3"/>
    </row>
    <row r="11" spans="1:20" ht="18" customHeight="1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8"/>
      <c r="L11" s="28"/>
      <c r="O11" s="4" t="s">
        <v>10</v>
      </c>
      <c r="P11" s="4" t="s">
        <v>11</v>
      </c>
      <c r="Q11" s="4" t="s">
        <v>7</v>
      </c>
      <c r="R11" s="4" t="s">
        <v>12</v>
      </c>
    </row>
    <row r="12" spans="1:20" ht="18" customHeight="1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8"/>
      <c r="L12" s="28"/>
      <c r="O12" s="1" t="s">
        <v>9</v>
      </c>
      <c r="P12" s="1" t="s">
        <v>21</v>
      </c>
      <c r="Q12" s="5">
        <v>30.1</v>
      </c>
      <c r="R12" s="5" t="s">
        <v>20</v>
      </c>
      <c r="T12" s="5"/>
    </row>
    <row r="13" spans="1:20" ht="18" customHeight="1" x14ac:dyDescent="0.2">
      <c r="A13" s="29"/>
      <c r="B13" s="29"/>
      <c r="C13" s="65" t="s">
        <v>66</v>
      </c>
      <c r="D13" s="65"/>
      <c r="E13" s="65"/>
      <c r="F13" s="65" t="s">
        <v>74</v>
      </c>
      <c r="G13" s="65"/>
      <c r="H13" s="65"/>
      <c r="I13" s="65" t="s">
        <v>76</v>
      </c>
      <c r="J13" s="65"/>
      <c r="K13" s="65"/>
      <c r="L13" s="65" t="s">
        <v>75</v>
      </c>
      <c r="M13" s="65"/>
      <c r="N13" s="33"/>
      <c r="O13" s="1" t="s">
        <v>14</v>
      </c>
      <c r="P13" s="1" t="s">
        <v>21</v>
      </c>
      <c r="Q13" s="6">
        <f>(37.1+32.9)/2</f>
        <v>35</v>
      </c>
      <c r="R13" s="5" t="s">
        <v>20</v>
      </c>
    </row>
    <row r="14" spans="1:20" ht="18" customHeight="1" x14ac:dyDescent="0.2">
      <c r="A14" s="29"/>
      <c r="B14" s="29"/>
      <c r="C14" s="29" t="s">
        <v>67</v>
      </c>
      <c r="D14" s="29" t="s">
        <v>68</v>
      </c>
      <c r="E14" s="29" t="s">
        <v>69</v>
      </c>
      <c r="F14" s="29" t="s">
        <v>67</v>
      </c>
      <c r="G14" s="29" t="s">
        <v>68</v>
      </c>
      <c r="H14" s="29" t="s">
        <v>69</v>
      </c>
      <c r="I14" s="29" t="s">
        <v>67</v>
      </c>
      <c r="J14" s="29" t="s">
        <v>68</v>
      </c>
      <c r="K14" s="29" t="s">
        <v>69</v>
      </c>
      <c r="L14" s="29" t="s">
        <v>67</v>
      </c>
      <c r="M14" s="29" t="s">
        <v>69</v>
      </c>
      <c r="N14" s="29"/>
      <c r="O14" s="60" t="s">
        <v>22</v>
      </c>
      <c r="P14" s="60"/>
      <c r="Q14" s="60"/>
      <c r="R14" s="60"/>
    </row>
    <row r="15" spans="1:20" ht="18" customHeight="1" x14ac:dyDescent="0.2">
      <c r="A15" s="29"/>
      <c r="B15" s="31" t="s">
        <v>60</v>
      </c>
      <c r="C15" s="29"/>
      <c r="D15" s="29">
        <v>110</v>
      </c>
      <c r="E15" s="29">
        <v>1</v>
      </c>
      <c r="F15" s="29"/>
      <c r="G15" s="29"/>
      <c r="H15" s="29">
        <v>4</v>
      </c>
      <c r="I15" s="29">
        <v>9</v>
      </c>
      <c r="J15" s="29"/>
      <c r="L15" s="29"/>
      <c r="N15" s="29"/>
      <c r="O15" s="60"/>
      <c r="P15" s="60"/>
      <c r="Q15" s="60"/>
      <c r="R15" s="60"/>
    </row>
    <row r="16" spans="1:20" ht="18" customHeight="1" x14ac:dyDescent="0.2">
      <c r="A16" s="29"/>
      <c r="B16" s="32" t="s">
        <v>61</v>
      </c>
      <c r="C16">
        <v>41</v>
      </c>
      <c r="O16" s="60"/>
      <c r="P16" s="60"/>
      <c r="Q16" s="60"/>
      <c r="R16" s="60"/>
    </row>
    <row r="17" spans="2:18" ht="18" customHeight="1" x14ac:dyDescent="0.2">
      <c r="B17" s="32" t="s">
        <v>62</v>
      </c>
      <c r="C17">
        <v>28</v>
      </c>
      <c r="D17">
        <v>1</v>
      </c>
      <c r="F17">
        <v>2</v>
      </c>
      <c r="G17">
        <v>1</v>
      </c>
      <c r="H17">
        <v>16</v>
      </c>
      <c r="K17">
        <v>5</v>
      </c>
      <c r="M17">
        <v>27</v>
      </c>
      <c r="O17" s="3"/>
      <c r="P17" s="3"/>
      <c r="Q17" s="3"/>
      <c r="R17" s="3"/>
    </row>
    <row r="18" spans="2:18" ht="18" customHeight="1" x14ac:dyDescent="0.2">
      <c r="B18" s="32" t="s">
        <v>63</v>
      </c>
      <c r="D18">
        <v>5</v>
      </c>
      <c r="E18">
        <v>51</v>
      </c>
      <c r="F18">
        <v>160</v>
      </c>
      <c r="I18">
        <v>97</v>
      </c>
      <c r="J18">
        <v>265</v>
      </c>
      <c r="K18">
        <v>31</v>
      </c>
      <c r="O18" s="3"/>
      <c r="P18" s="3"/>
      <c r="Q18" s="3"/>
      <c r="R18" s="3"/>
    </row>
    <row r="19" spans="2:18" ht="16.5" customHeight="1" x14ac:dyDescent="0.2">
      <c r="B19" s="32" t="s">
        <v>64</v>
      </c>
      <c r="D19">
        <v>9</v>
      </c>
      <c r="E19">
        <v>2</v>
      </c>
      <c r="H19">
        <v>18</v>
      </c>
      <c r="I19">
        <v>7</v>
      </c>
      <c r="J19">
        <v>5</v>
      </c>
      <c r="O19" s="4" t="s">
        <v>10</v>
      </c>
      <c r="P19" s="4" t="s">
        <v>11</v>
      </c>
      <c r="Q19" s="4" t="s">
        <v>8</v>
      </c>
      <c r="R19" s="4" t="s">
        <v>12</v>
      </c>
    </row>
    <row r="20" spans="2:18" ht="16.5" customHeight="1" x14ac:dyDescent="0.2">
      <c r="B20" s="32" t="s">
        <v>65</v>
      </c>
      <c r="C20">
        <v>550</v>
      </c>
      <c r="E20">
        <v>25</v>
      </c>
      <c r="O20" s="1" t="s">
        <v>9</v>
      </c>
      <c r="P20" s="1" t="s">
        <v>25</v>
      </c>
      <c r="Q20" s="6">
        <v>1.3</v>
      </c>
      <c r="R20" s="5" t="s">
        <v>23</v>
      </c>
    </row>
    <row r="21" spans="2:18" ht="16.5" customHeight="1" x14ac:dyDescent="0.2">
      <c r="B21" s="32" t="s">
        <v>71</v>
      </c>
      <c r="H21">
        <v>12</v>
      </c>
      <c r="O21" s="1" t="s">
        <v>14</v>
      </c>
      <c r="P21" s="1" t="s">
        <v>92</v>
      </c>
      <c r="Q21" s="6">
        <v>1.4</v>
      </c>
      <c r="R21" s="5" t="s">
        <v>23</v>
      </c>
    </row>
    <row r="22" spans="2:18" ht="16.5" customHeight="1" x14ac:dyDescent="0.4">
      <c r="B22" s="32" t="s">
        <v>70</v>
      </c>
      <c r="F22">
        <v>154</v>
      </c>
      <c r="G22">
        <v>427</v>
      </c>
      <c r="H22">
        <v>52</v>
      </c>
      <c r="O22" s="60" t="s">
        <v>24</v>
      </c>
      <c r="P22" s="60"/>
      <c r="Q22" s="60"/>
      <c r="R22" s="60"/>
    </row>
    <row r="23" spans="2:18" ht="16.5" customHeight="1" x14ac:dyDescent="0.2">
      <c r="B23" s="32" t="s">
        <v>72</v>
      </c>
      <c r="H23">
        <v>84</v>
      </c>
    </row>
    <row r="24" spans="2:18" ht="16.5" customHeight="1" x14ac:dyDescent="0.2">
      <c r="B24" s="32" t="s">
        <v>73</v>
      </c>
      <c r="G24">
        <v>23</v>
      </c>
      <c r="L24">
        <v>1</v>
      </c>
      <c r="O24" s="4" t="s">
        <v>10</v>
      </c>
      <c r="P24" s="4" t="s">
        <v>26</v>
      </c>
      <c r="Q24" s="4" t="s">
        <v>27</v>
      </c>
      <c r="R24" s="4" t="s">
        <v>12</v>
      </c>
    </row>
    <row r="25" spans="2:18" ht="16.5" customHeight="1" x14ac:dyDescent="0.2">
      <c r="B25" s="32" t="s">
        <v>77</v>
      </c>
      <c r="L25">
        <v>15</v>
      </c>
      <c r="O25" s="1" t="s">
        <v>9</v>
      </c>
      <c r="P25" s="1">
        <v>4.7199999999999999E-2</v>
      </c>
      <c r="Q25" s="7">
        <v>2.7900000000000001E-2</v>
      </c>
      <c r="R25" s="5" t="s">
        <v>28</v>
      </c>
    </row>
    <row r="26" spans="2:18" ht="16.5" customHeight="1" x14ac:dyDescent="0.2">
      <c r="B26" s="34" t="s">
        <v>78</v>
      </c>
      <c r="C26" s="35">
        <f t="shared" ref="C26:G26" si="10">SUM(C15:C25)/(0.5*0.5)</f>
        <v>2476</v>
      </c>
      <c r="D26" s="35">
        <f t="shared" si="10"/>
        <v>500</v>
      </c>
      <c r="E26" s="35">
        <f t="shared" si="10"/>
        <v>316</v>
      </c>
      <c r="F26" s="35">
        <f t="shared" si="10"/>
        <v>1264</v>
      </c>
      <c r="G26" s="35">
        <f t="shared" si="10"/>
        <v>1804</v>
      </c>
      <c r="H26" s="35">
        <f>SUM(H15:H25)/(0.5*0.5)</f>
        <v>744</v>
      </c>
      <c r="I26" s="35">
        <f t="shared" ref="I26:M26" si="11">SUM(I15:I25)/(0.5*0.5)</f>
        <v>452</v>
      </c>
      <c r="J26" s="35">
        <f t="shared" si="11"/>
        <v>1080</v>
      </c>
      <c r="K26" s="35">
        <f t="shared" si="11"/>
        <v>144</v>
      </c>
      <c r="L26" s="35">
        <f t="shared" si="11"/>
        <v>64</v>
      </c>
      <c r="M26" s="35">
        <f t="shared" si="11"/>
        <v>108</v>
      </c>
      <c r="O26" s="1" t="s">
        <v>14</v>
      </c>
      <c r="P26" s="1">
        <v>4.99E-2</v>
      </c>
      <c r="Q26" s="7">
        <v>2.7900000000000001E-2</v>
      </c>
      <c r="R26" s="5" t="s">
        <v>28</v>
      </c>
    </row>
    <row r="27" spans="2:18" ht="15.6" x14ac:dyDescent="0.4">
      <c r="O27" s="60" t="s">
        <v>29</v>
      </c>
      <c r="P27" s="60"/>
      <c r="Q27" s="60"/>
      <c r="R27" s="60"/>
    </row>
    <row r="28" spans="2:18" x14ac:dyDescent="0.2">
      <c r="B28" s="29"/>
    </row>
    <row r="29" spans="2:18" x14ac:dyDescent="0.2">
      <c r="B29" s="29" t="s">
        <v>9</v>
      </c>
      <c r="C29">
        <v>187</v>
      </c>
      <c r="E29">
        <v>169</v>
      </c>
      <c r="J29">
        <v>1</v>
      </c>
      <c r="L29">
        <v>6</v>
      </c>
    </row>
    <row r="30" spans="2:18" x14ac:dyDescent="0.2">
      <c r="B30" s="34" t="s">
        <v>78</v>
      </c>
      <c r="C30" s="35">
        <f>SUM(C28:C29)/(0.5*0.5)</f>
        <v>748</v>
      </c>
      <c r="D30" s="35">
        <f t="shared" ref="D30:M30" si="12">SUM(D28:D29)/(0.5*0.5)</f>
        <v>0</v>
      </c>
      <c r="E30" s="35">
        <f t="shared" si="12"/>
        <v>676</v>
      </c>
      <c r="F30" s="35">
        <f t="shared" si="12"/>
        <v>0</v>
      </c>
      <c r="G30" s="35">
        <f t="shared" si="12"/>
        <v>0</v>
      </c>
      <c r="H30" s="35">
        <f>SUM(H28:H29)/(0.5*0.5)</f>
        <v>0</v>
      </c>
      <c r="I30" s="35">
        <f t="shared" si="12"/>
        <v>0</v>
      </c>
      <c r="J30" s="35">
        <f t="shared" si="12"/>
        <v>4</v>
      </c>
      <c r="K30" s="35">
        <f t="shared" si="12"/>
        <v>0</v>
      </c>
      <c r="L30" s="35">
        <f t="shared" si="12"/>
        <v>24</v>
      </c>
      <c r="M30" s="35">
        <f t="shared" si="12"/>
        <v>0</v>
      </c>
    </row>
    <row r="31" spans="2:18" x14ac:dyDescent="0.2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</row>
    <row r="33" spans="2:13" x14ac:dyDescent="0.2">
      <c r="B33" s="29"/>
      <c r="C33" s="65" t="s">
        <v>66</v>
      </c>
      <c r="D33" s="65"/>
      <c r="E33" s="65"/>
      <c r="F33" s="65" t="s">
        <v>74</v>
      </c>
      <c r="G33" s="65"/>
      <c r="H33" s="65"/>
      <c r="I33" s="65" t="s">
        <v>76</v>
      </c>
      <c r="J33" s="65"/>
      <c r="K33" s="65"/>
      <c r="L33" s="65" t="s">
        <v>75</v>
      </c>
      <c r="M33" s="65"/>
    </row>
    <row r="34" spans="2:13" x14ac:dyDescent="0.2">
      <c r="B34" s="29"/>
      <c r="C34" s="29" t="s">
        <v>67</v>
      </c>
      <c r="D34" s="29" t="s">
        <v>68</v>
      </c>
      <c r="E34" s="29" t="s">
        <v>69</v>
      </c>
      <c r="F34" s="29" t="s">
        <v>67</v>
      </c>
      <c r="G34" s="29" t="s">
        <v>68</v>
      </c>
      <c r="H34" s="29" t="s">
        <v>69</v>
      </c>
      <c r="I34" s="29" t="s">
        <v>67</v>
      </c>
      <c r="J34" s="29" t="s">
        <v>68</v>
      </c>
      <c r="K34" s="29" t="s">
        <v>69</v>
      </c>
      <c r="L34" s="29" t="s">
        <v>67</v>
      </c>
      <c r="M34" s="29" t="s">
        <v>69</v>
      </c>
    </row>
    <row r="35" spans="2:13" x14ac:dyDescent="0.2">
      <c r="B35" s="31" t="s">
        <v>60</v>
      </c>
      <c r="C35" s="36">
        <v>0.05</v>
      </c>
      <c r="D35" s="36">
        <v>0.4</v>
      </c>
      <c r="E35" s="36">
        <v>0.2</v>
      </c>
      <c r="F35" s="36"/>
      <c r="G35" s="36"/>
      <c r="H35" s="36">
        <v>0.05</v>
      </c>
      <c r="I35" s="36">
        <v>0.01</v>
      </c>
      <c r="J35" s="36"/>
      <c r="K35" s="37"/>
      <c r="L35" s="36">
        <v>0.01</v>
      </c>
      <c r="M35" s="37">
        <v>0.01</v>
      </c>
    </row>
    <row r="36" spans="2:13" x14ac:dyDescent="0.2">
      <c r="B36" s="32" t="s">
        <v>61</v>
      </c>
      <c r="C36" s="37">
        <v>0.05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">
      <c r="B37" s="32" t="s">
        <v>62</v>
      </c>
      <c r="C37" s="37">
        <v>0.3</v>
      </c>
      <c r="D37" s="37">
        <v>0.1</v>
      </c>
      <c r="E37" s="37">
        <v>0.05</v>
      </c>
      <c r="F37" s="37">
        <v>0.05</v>
      </c>
      <c r="G37" s="37"/>
      <c r="H37" s="37">
        <v>0.15</v>
      </c>
      <c r="I37" s="37">
        <v>0.01</v>
      </c>
      <c r="J37" s="37">
        <v>0.05</v>
      </c>
      <c r="K37" s="37"/>
      <c r="L37" s="37">
        <v>0.01</v>
      </c>
      <c r="M37" s="37"/>
    </row>
    <row r="38" spans="2:13" x14ac:dyDescent="0.2">
      <c r="B38" s="32" t="s">
        <v>63</v>
      </c>
      <c r="C38" s="37">
        <v>0.2</v>
      </c>
      <c r="D38" s="37">
        <v>0.05</v>
      </c>
      <c r="E38" s="37"/>
      <c r="F38" s="37"/>
      <c r="G38" s="37"/>
      <c r="H38" s="37"/>
      <c r="I38" s="37">
        <v>0.5</v>
      </c>
      <c r="J38" s="37">
        <v>0.3</v>
      </c>
      <c r="K38" s="37">
        <v>0.15</v>
      </c>
      <c r="L38" s="37">
        <v>0.01</v>
      </c>
      <c r="M38" s="37">
        <v>0.1</v>
      </c>
    </row>
    <row r="39" spans="2:13" x14ac:dyDescent="0.2">
      <c r="B39" s="32" t="s">
        <v>64</v>
      </c>
      <c r="C39" s="37"/>
      <c r="D39" s="37"/>
      <c r="E39" s="37">
        <v>0.2</v>
      </c>
      <c r="F39" s="37"/>
      <c r="G39" s="37"/>
      <c r="H39" s="37">
        <v>0.05</v>
      </c>
      <c r="I39" s="37">
        <v>0.1</v>
      </c>
      <c r="J39" s="37">
        <v>0.01</v>
      </c>
      <c r="K39" s="37"/>
      <c r="L39" s="37"/>
      <c r="M39" s="37"/>
    </row>
    <row r="40" spans="2:13" x14ac:dyDescent="0.2">
      <c r="B40" s="32" t="s">
        <v>65</v>
      </c>
      <c r="C40" s="37">
        <v>0.3</v>
      </c>
      <c r="D40" s="37">
        <v>0.1</v>
      </c>
      <c r="E40" s="37"/>
      <c r="F40" s="37">
        <v>0.1</v>
      </c>
      <c r="G40" s="37">
        <v>0.25</v>
      </c>
      <c r="H40" s="37"/>
      <c r="I40" s="37"/>
      <c r="J40" s="37"/>
      <c r="K40" s="37"/>
      <c r="L40" s="37">
        <v>0.01</v>
      </c>
      <c r="M40" s="37"/>
    </row>
    <row r="41" spans="2:13" x14ac:dyDescent="0.2">
      <c r="B41" s="32" t="s">
        <v>71</v>
      </c>
      <c r="C41" s="37"/>
      <c r="D41" s="37"/>
      <c r="E41" s="37"/>
      <c r="F41" s="37"/>
      <c r="G41" s="37"/>
      <c r="H41" s="37">
        <v>0.05</v>
      </c>
      <c r="I41" s="37"/>
      <c r="J41" s="37"/>
      <c r="K41" s="37"/>
      <c r="L41" s="37"/>
      <c r="M41" s="37"/>
    </row>
    <row r="42" spans="2:13" x14ac:dyDescent="0.2">
      <c r="B42" s="32" t="s">
        <v>70</v>
      </c>
      <c r="C42" s="37"/>
      <c r="D42" s="37"/>
      <c r="E42" s="37">
        <v>0.05</v>
      </c>
      <c r="F42" s="37">
        <v>0.2</v>
      </c>
      <c r="G42" s="37">
        <v>0.35</v>
      </c>
      <c r="H42" s="37">
        <v>0.01</v>
      </c>
      <c r="I42" s="37"/>
      <c r="J42" s="37"/>
      <c r="K42" s="37"/>
      <c r="L42" s="37"/>
      <c r="M42" s="37"/>
    </row>
    <row r="43" spans="2:13" x14ac:dyDescent="0.2">
      <c r="B43" s="32" t="s">
        <v>72</v>
      </c>
      <c r="C43" s="37"/>
      <c r="D43" s="37"/>
      <c r="E43" s="37"/>
      <c r="F43" s="37"/>
      <c r="G43" s="37"/>
      <c r="H43" s="37">
        <v>0.1</v>
      </c>
      <c r="I43" s="37">
        <v>0.01</v>
      </c>
      <c r="J43" s="37"/>
      <c r="K43" s="37"/>
      <c r="L43" s="37"/>
      <c r="M43" s="37"/>
    </row>
    <row r="44" spans="2:13" x14ac:dyDescent="0.2">
      <c r="B44" s="32" t="s">
        <v>73</v>
      </c>
      <c r="C44" s="37"/>
      <c r="D44" s="37"/>
      <c r="E44" s="37">
        <v>0.05</v>
      </c>
      <c r="F44" s="37">
        <v>0.05</v>
      </c>
      <c r="G44" s="37"/>
      <c r="H44" s="37"/>
      <c r="I44" s="37"/>
      <c r="J44" s="37"/>
      <c r="K44" s="37"/>
      <c r="L44" s="37">
        <v>0.05</v>
      </c>
      <c r="M44" s="37"/>
    </row>
    <row r="45" spans="2:13" x14ac:dyDescent="0.2">
      <c r="B45" s="32" t="s">
        <v>77</v>
      </c>
      <c r="C45" s="37"/>
      <c r="D45" s="37"/>
      <c r="E45" s="37"/>
      <c r="F45" s="37"/>
      <c r="G45" s="37"/>
      <c r="H45" s="37"/>
      <c r="I45" s="37"/>
      <c r="J45" s="37">
        <v>0.01</v>
      </c>
      <c r="K45" s="37"/>
      <c r="L45" s="37"/>
      <c r="M45" s="37"/>
    </row>
    <row r="46" spans="2:13" x14ac:dyDescent="0.2">
      <c r="B46" s="34" t="s">
        <v>78</v>
      </c>
      <c r="C46" s="38">
        <f>SUM(C35:C45)</f>
        <v>0.90000000000000013</v>
      </c>
      <c r="D46" s="38">
        <f t="shared" ref="D46:E46" si="13">SUM(D35:D45)</f>
        <v>0.65</v>
      </c>
      <c r="E46" s="38">
        <f t="shared" si="13"/>
        <v>0.55000000000000004</v>
      </c>
      <c r="F46" s="38">
        <f t="shared" ref="F46" si="14">SUM(F35:F45)</f>
        <v>0.4</v>
      </c>
      <c r="G46" s="38">
        <f t="shared" ref="G46:H46" si="15">SUM(G35:G45)</f>
        <v>0.6</v>
      </c>
      <c r="H46" s="38">
        <f t="shared" si="15"/>
        <v>0.41000000000000003</v>
      </c>
      <c r="I46" s="38">
        <f t="shared" ref="I46" si="16">SUM(I35:I45)</f>
        <v>0.63</v>
      </c>
      <c r="J46" s="38">
        <f t="shared" ref="J46" si="17">SUM(J35:J45)</f>
        <v>0.37</v>
      </c>
      <c r="K46" s="38">
        <f t="shared" ref="K46" si="18">SUM(K35:K45)</f>
        <v>0.15</v>
      </c>
      <c r="L46" s="38">
        <f t="shared" ref="L46" si="19">SUM(L35:L45)</f>
        <v>0.09</v>
      </c>
      <c r="M46" s="38">
        <f t="shared" ref="M46" si="20">SUM(M35:M45)</f>
        <v>0.11</v>
      </c>
    </row>
    <row r="47" spans="2:13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</row>
    <row r="48" spans="2:13" x14ac:dyDescent="0.2">
      <c r="B48" s="29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</row>
    <row r="49" spans="2:13" x14ac:dyDescent="0.2">
      <c r="B49" s="29" t="s">
        <v>9</v>
      </c>
      <c r="C49" s="37">
        <v>0.1</v>
      </c>
      <c r="D49" s="37"/>
      <c r="E49" s="37">
        <v>0.1</v>
      </c>
      <c r="F49" s="37"/>
      <c r="G49" s="37"/>
      <c r="H49" s="37"/>
      <c r="I49" s="37"/>
      <c r="J49" s="37">
        <v>0.01</v>
      </c>
      <c r="K49" s="37">
        <v>0.01</v>
      </c>
      <c r="L49" s="37">
        <v>0.01</v>
      </c>
      <c r="M49" s="37"/>
    </row>
    <row r="50" spans="2:13" x14ac:dyDescent="0.2">
      <c r="B50" s="34" t="s">
        <v>78</v>
      </c>
      <c r="C50" s="38">
        <f>SUM(C48:C49)</f>
        <v>0.1</v>
      </c>
      <c r="D50" s="38">
        <f>SUM(D48:D49)</f>
        <v>0</v>
      </c>
      <c r="E50" s="38">
        <f t="shared" ref="E50:M50" si="21">SUM(E48:E49)</f>
        <v>0.1</v>
      </c>
      <c r="F50" s="38">
        <f t="shared" si="21"/>
        <v>0</v>
      </c>
      <c r="G50" s="38">
        <f t="shared" si="21"/>
        <v>0</v>
      </c>
      <c r="H50" s="38">
        <f t="shared" si="21"/>
        <v>0</v>
      </c>
      <c r="I50" s="38">
        <f t="shared" si="21"/>
        <v>0</v>
      </c>
      <c r="J50" s="38">
        <f t="shared" si="21"/>
        <v>0.01</v>
      </c>
      <c r="K50" s="38">
        <f t="shared" si="21"/>
        <v>0.01</v>
      </c>
      <c r="L50" s="38">
        <f t="shared" si="21"/>
        <v>0.01</v>
      </c>
      <c r="M50" s="38">
        <f t="shared" si="21"/>
        <v>0</v>
      </c>
    </row>
  </sheetData>
  <mergeCells count="21">
    <mergeCell ref="O22:R22"/>
    <mergeCell ref="O27:R27"/>
    <mergeCell ref="A3:A6"/>
    <mergeCell ref="O5:R6"/>
    <mergeCell ref="A7:A10"/>
    <mergeCell ref="O7:R8"/>
    <mergeCell ref="O14:R16"/>
    <mergeCell ref="L13:M13"/>
    <mergeCell ref="A1:A2"/>
    <mergeCell ref="B1:B2"/>
    <mergeCell ref="C1:D1"/>
    <mergeCell ref="E1:F1"/>
    <mergeCell ref="G1:H1"/>
    <mergeCell ref="C33:E33"/>
    <mergeCell ref="F33:H33"/>
    <mergeCell ref="I33:K33"/>
    <mergeCell ref="L33:M33"/>
    <mergeCell ref="I1:J1"/>
    <mergeCell ref="C13:E13"/>
    <mergeCell ref="F13:H13"/>
    <mergeCell ref="I13:K13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申請量算定</vt:lpstr>
      <vt:lpstr>CO2排出量算定</vt:lpstr>
      <vt:lpstr>吸収量算定</vt:lpstr>
      <vt:lpstr>吸収係数算定</vt:lpstr>
      <vt:lpstr>吸収量算定 (ベースライン)</vt:lpstr>
      <vt:lpstr>吸収係数算定 (ベースライン)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Kazama Maki (風間 (若林) 真紀)</dc:creator>
  <cp:lastModifiedBy>三戸 勇吾</cp:lastModifiedBy>
  <dcterms:created xsi:type="dcterms:W3CDTF">2021-12-14T05:29:23Z</dcterms:created>
  <dcterms:modified xsi:type="dcterms:W3CDTF">2024-12-20T05:36:09Z</dcterms:modified>
</cp:coreProperties>
</file>