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★ブルーカーボン\★★JBEブルーカーボン申請2024\添付資料\"/>
    </mc:Choice>
  </mc:AlternateContent>
  <xr:revisionPtr revIDLastSave="0" documentId="13_ncr:1_{FE098F96-6627-4CB0-8ED5-E59A271F7498}" xr6:coauthVersionLast="47" xr6:coauthVersionMax="47" xr10:uidLastSave="{00000000-0000-0000-0000-000000000000}"/>
  <bookViews>
    <workbookView xWindow="24528" yWindow="1896" windowWidth="17280" windowHeight="8880" xr2:uid="{758E82C8-CD94-4B4F-81AD-D660230178D7}"/>
  </bookViews>
  <sheets>
    <sheet name="CO2計算シート" sheetId="1" r:id="rId1"/>
    <sheet name="ワカメ　パラメータ" sheetId="4" r:id="rId2"/>
    <sheet name="カジメ　パラメータ" sheetId="3" r:id="rId3"/>
    <sheet name="ヒジキ　パラメータ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2" l="1"/>
  <c r="D22" i="2"/>
  <c r="D20" i="2"/>
  <c r="E8" i="2"/>
  <c r="C7" i="2"/>
  <c r="D7" i="2"/>
  <c r="B7" i="2"/>
  <c r="E3" i="1"/>
  <c r="M3" i="1" s="1"/>
  <c r="O3" i="1"/>
  <c r="E8" i="1"/>
  <c r="M8" i="1" s="1"/>
  <c r="O8" i="1"/>
  <c r="E4" i="1"/>
  <c r="M4" i="1" s="1"/>
  <c r="O4" i="1"/>
  <c r="B13" i="1" l="1"/>
  <c r="D13" i="1" s="1"/>
  <c r="C8" i="3"/>
  <c r="D8" i="3"/>
  <c r="B8" i="3"/>
  <c r="D7" i="3"/>
  <c r="F3" i="3"/>
  <c r="B45" i="3" l="1"/>
  <c r="E44" i="3"/>
  <c r="D37" i="3"/>
  <c r="C37" i="3"/>
  <c r="B37" i="3"/>
  <c r="B38" i="3" s="1"/>
  <c r="B47" i="3" s="1"/>
  <c r="J26" i="4"/>
  <c r="H26" i="4"/>
  <c r="F26" i="4"/>
  <c r="D26" i="4"/>
  <c r="C23" i="2"/>
  <c r="B23" i="2"/>
  <c r="E49" i="4"/>
  <c r="D49" i="4"/>
  <c r="C49" i="4"/>
  <c r="F49" i="4" l="1"/>
  <c r="B55" i="4"/>
  <c r="B54" i="4"/>
  <c r="G49" i="4"/>
  <c r="C55" i="4"/>
  <c r="C54" i="4"/>
  <c r="D55" i="4"/>
  <c r="D54" i="4"/>
  <c r="E37" i="3"/>
  <c r="J30" i="4"/>
  <c r="F30" i="4"/>
  <c r="K30" i="4" s="1"/>
  <c r="J27" i="4"/>
  <c r="J28" i="4" s="1"/>
  <c r="J29" i="4" s="1"/>
  <c r="J31" i="4" s="1"/>
  <c r="H27" i="4"/>
  <c r="H28" i="4" s="1"/>
  <c r="H29" i="4" s="1"/>
  <c r="H31" i="4" s="1"/>
  <c r="F27" i="4"/>
  <c r="F28" i="4" s="1"/>
  <c r="F29" i="4" s="1"/>
  <c r="F31" i="4" s="1"/>
  <c r="D27" i="4"/>
  <c r="D28" i="4" s="1"/>
  <c r="D29" i="4" s="1"/>
  <c r="D31" i="4" s="1"/>
  <c r="B26" i="4"/>
  <c r="B27" i="4" s="1"/>
  <c r="B28" i="4" l="1"/>
  <c r="K28" i="4" s="1"/>
  <c r="C42" i="4"/>
  <c r="D42" i="4"/>
  <c r="E36" i="4"/>
  <c r="E37" i="4"/>
  <c r="E38" i="4"/>
  <c r="E39" i="4"/>
  <c r="E40" i="4"/>
  <c r="E41" i="4"/>
  <c r="E35" i="4"/>
  <c r="B29" i="4" l="1"/>
  <c r="B31" i="4" s="1"/>
  <c r="K31" i="4" s="1"/>
  <c r="E42" i="4"/>
  <c r="K32" i="4" l="1"/>
  <c r="E9" i="1"/>
  <c r="M9" i="1" s="1"/>
  <c r="B14" i="1" s="1"/>
  <c r="D14" i="1" s="1"/>
  <c r="O22" i="3"/>
  <c r="P22" i="3"/>
  <c r="Q22" i="3"/>
  <c r="O23" i="3"/>
  <c r="P23" i="3"/>
  <c r="Q23" i="3"/>
  <c r="O24" i="3"/>
  <c r="P24" i="3"/>
  <c r="Q24" i="3"/>
  <c r="O25" i="3"/>
  <c r="P25" i="3"/>
  <c r="Q25" i="3"/>
  <c r="O26" i="3"/>
  <c r="P26" i="3"/>
  <c r="Q26" i="3"/>
  <c r="O27" i="3"/>
  <c r="P27" i="3"/>
  <c r="Q27" i="3"/>
  <c r="Q21" i="3"/>
  <c r="P21" i="3"/>
  <c r="O21" i="3"/>
  <c r="O15" i="3"/>
  <c r="P15" i="3"/>
  <c r="Q15" i="3"/>
  <c r="O16" i="3"/>
  <c r="P16" i="3"/>
  <c r="Q16" i="3"/>
  <c r="O17" i="3"/>
  <c r="P17" i="3"/>
  <c r="Q17" i="3"/>
  <c r="P14" i="3"/>
  <c r="Q14" i="3"/>
  <c r="O14" i="3"/>
  <c r="K14" i="3"/>
  <c r="E28" i="3"/>
  <c r="D28" i="3"/>
  <c r="C28" i="3"/>
  <c r="B28" i="3"/>
  <c r="E18" i="3"/>
  <c r="D18" i="3"/>
  <c r="C18" i="3"/>
  <c r="B18" i="3"/>
  <c r="I28" i="3"/>
  <c r="J28" i="3"/>
  <c r="H28" i="3"/>
  <c r="K22" i="3"/>
  <c r="K23" i="3"/>
  <c r="K24" i="3"/>
  <c r="K25" i="3"/>
  <c r="K26" i="3"/>
  <c r="K27" i="3"/>
  <c r="K21" i="3"/>
  <c r="K15" i="3"/>
  <c r="K16" i="3"/>
  <c r="K17" i="3"/>
  <c r="I18" i="3"/>
  <c r="J18" i="3"/>
  <c r="H18" i="3"/>
  <c r="R25" i="3" l="1"/>
  <c r="R22" i="3"/>
  <c r="R27" i="3"/>
  <c r="P18" i="3"/>
  <c r="K18" i="3"/>
  <c r="K28" i="3"/>
  <c r="R26" i="3"/>
  <c r="Q18" i="3"/>
  <c r="O28" i="3"/>
  <c r="Q28" i="3"/>
  <c r="R17" i="3"/>
  <c r="R23" i="3"/>
  <c r="R21" i="3"/>
  <c r="O18" i="3"/>
  <c r="O19" i="3" s="1"/>
  <c r="R16" i="3"/>
  <c r="R24" i="3"/>
  <c r="P28" i="3"/>
  <c r="R15" i="3"/>
  <c r="R14" i="3"/>
  <c r="O29" i="3" l="1"/>
  <c r="O31" i="3"/>
  <c r="R18" i="3"/>
  <c r="R28" i="3"/>
  <c r="R30" i="3" l="1"/>
  <c r="E7" i="3"/>
  <c r="B7" i="3"/>
  <c r="C4" i="3" l="1"/>
  <c r="D4" i="3" s="1"/>
  <c r="F4" i="3" s="1"/>
  <c r="C5" i="3"/>
  <c r="D5" i="3" s="1"/>
  <c r="F5" i="3" s="1"/>
  <c r="C6" i="3"/>
  <c r="D6" i="3" s="1"/>
  <c r="F6" i="3" s="1"/>
  <c r="C3" i="3"/>
  <c r="D3" i="3" s="1"/>
  <c r="F7" i="3" l="1"/>
  <c r="F10" i="3" s="1"/>
  <c r="C7" i="3"/>
  <c r="C16" i="2"/>
  <c r="B16" i="2"/>
  <c r="D14" i="2"/>
  <c r="D15" i="2"/>
  <c r="D13" i="2"/>
  <c r="D16" i="2" l="1"/>
  <c r="E10" i="1"/>
  <c r="M10" i="1" s="1"/>
  <c r="E5" i="1" l="1"/>
  <c r="M5" i="1" s="1"/>
  <c r="C5" i="2"/>
  <c r="D5" i="2" s="1"/>
  <c r="C6" i="2"/>
  <c r="D6" i="2" s="1"/>
  <c r="C4" i="2"/>
  <c r="D4" i="2" s="1"/>
  <c r="B8" i="2"/>
  <c r="O10" i="1"/>
  <c r="O5" i="1"/>
  <c r="B15" i="1" l="1"/>
  <c r="M6" i="1"/>
  <c r="O9" i="1"/>
  <c r="C8" i="2"/>
  <c r="D15" i="1"/>
  <c r="D8" i="2" l="1"/>
  <c r="E9" i="2"/>
  <c r="D9" i="2"/>
  <c r="M11" i="1"/>
  <c r="B16" i="1" l="1"/>
  <c r="D16" i="1" s="1"/>
  <c r="D2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katsunori yamaki</author>
  </authors>
  <commentList>
    <comment ref="E3" authorId="0" shapeId="0" xr:uid="{93AC979A-6A87-457D-8C82-1243E10EAB37}">
      <text>
        <r>
          <rPr>
            <b/>
            <sz val="9"/>
            <color indexed="81"/>
            <rFont val="MS P ゴシック"/>
            <family val="3"/>
            <charset val="128"/>
          </rPr>
          <t>katsunori yamaki:</t>
        </r>
        <r>
          <rPr>
            <sz val="9"/>
            <color indexed="81"/>
            <rFont val="MS P ゴシック"/>
            <family val="3"/>
            <charset val="128"/>
          </rPr>
          <t xml:space="preserve">
昨年0.13（文献値）</t>
        </r>
      </text>
    </comment>
    <comment ref="G3" authorId="0" shapeId="0" xr:uid="{E8C79EC9-96A7-46F8-BE02-41EEA191AB16}">
      <text>
        <r>
          <rPr>
            <b/>
            <sz val="9"/>
            <color indexed="81"/>
            <rFont val="MS P ゴシック"/>
            <family val="3"/>
            <charset val="128"/>
          </rPr>
          <t>katsunori yamaki:</t>
        </r>
        <r>
          <rPr>
            <sz val="9"/>
            <color indexed="81"/>
            <rFont val="MS P ゴシック"/>
            <family val="3"/>
            <charset val="128"/>
          </rPr>
          <t xml:space="preserve">
昨年は0.327　文献値</t>
        </r>
      </text>
    </comment>
    <comment ref="E4" authorId="0" shapeId="0" xr:uid="{9BBA3701-6471-4632-AA68-DF1DF5846A9F}">
      <text>
        <r>
          <rPr>
            <b/>
            <sz val="9"/>
            <color indexed="81"/>
            <rFont val="MS P ゴシック"/>
            <family val="3"/>
            <charset val="128"/>
          </rPr>
          <t>katsunori yamaki:</t>
        </r>
        <r>
          <rPr>
            <sz val="9"/>
            <color indexed="81"/>
            <rFont val="MS P ゴシック"/>
            <family val="3"/>
            <charset val="128"/>
          </rPr>
          <t xml:space="preserve">
昨年は0.148　文献値</t>
        </r>
      </text>
    </comment>
    <comment ref="G4" authorId="0" shapeId="0" xr:uid="{EEEE1C66-2C07-4666-8B76-D28E46A1B5B0}">
      <text>
        <r>
          <rPr>
            <b/>
            <sz val="9"/>
            <color indexed="81"/>
            <rFont val="MS P ゴシック"/>
            <family val="3"/>
            <charset val="128"/>
          </rPr>
          <t>katsunori yamaki:</t>
        </r>
        <r>
          <rPr>
            <sz val="9"/>
            <color indexed="81"/>
            <rFont val="MS P ゴシック"/>
            <family val="3"/>
            <charset val="128"/>
          </rPr>
          <t xml:space="preserve">
昨年は0.335（文献値）</t>
        </r>
      </text>
    </comment>
    <comment ref="E5" authorId="0" shapeId="0" xr:uid="{E688676F-1B44-41F6-AB72-CA4C224280FF}">
      <text>
        <r>
          <rPr>
            <b/>
            <sz val="9"/>
            <color indexed="81"/>
            <rFont val="MS P ゴシック"/>
            <family val="3"/>
            <charset val="128"/>
          </rPr>
          <t>katsunori yamaki:</t>
        </r>
        <r>
          <rPr>
            <sz val="9"/>
            <color indexed="81"/>
            <rFont val="MS P ゴシック"/>
            <family val="3"/>
            <charset val="128"/>
          </rPr>
          <t xml:space="preserve">
昨年は1.3でした</t>
        </r>
      </text>
    </comment>
    <comment ref="G5" authorId="0" shapeId="0" xr:uid="{38784282-1D68-4803-8483-05080FD28971}">
      <text>
        <r>
          <rPr>
            <b/>
            <sz val="9"/>
            <color indexed="81"/>
            <rFont val="MS P ゴシック"/>
            <family val="3"/>
            <charset val="128"/>
          </rPr>
          <t>katsunori yamaki:</t>
        </r>
        <r>
          <rPr>
            <sz val="9"/>
            <color indexed="81"/>
            <rFont val="MS P ゴシック"/>
            <family val="3"/>
            <charset val="128"/>
          </rPr>
          <t xml:space="preserve">
昨年は0.29（文献値）</t>
        </r>
      </text>
    </comment>
    <comment ref="E8" authorId="0" shapeId="0" xr:uid="{B603FF44-605B-40BA-A332-C5DC1884553E}">
      <text>
        <r>
          <rPr>
            <b/>
            <sz val="9"/>
            <color indexed="81"/>
            <rFont val="MS P ゴシック"/>
            <family val="3"/>
            <charset val="128"/>
          </rPr>
          <t>katsunori yamaki:</t>
        </r>
        <r>
          <rPr>
            <sz val="9"/>
            <color indexed="81"/>
            <rFont val="MS P ゴシック"/>
            <family val="3"/>
            <charset val="128"/>
          </rPr>
          <t xml:space="preserve">
昨年0.13（文献値）</t>
        </r>
      </text>
    </comment>
    <comment ref="G8" authorId="0" shapeId="0" xr:uid="{5F9484CE-0EE5-40E0-B188-DB0A120860D5}">
      <text>
        <r>
          <rPr>
            <b/>
            <sz val="9"/>
            <color indexed="81"/>
            <rFont val="MS P ゴシック"/>
            <family val="3"/>
            <charset val="128"/>
          </rPr>
          <t>katsunori yamaki:</t>
        </r>
        <r>
          <rPr>
            <sz val="9"/>
            <color indexed="81"/>
            <rFont val="MS P ゴシック"/>
            <family val="3"/>
            <charset val="128"/>
          </rPr>
          <t xml:space="preserve">
昨年は0.327　文献値</t>
        </r>
      </text>
    </comment>
    <comment ref="E9" authorId="0" shapeId="0" xr:uid="{DC321046-9AF7-4967-9089-90C9A5FE1266}">
      <text>
        <r>
          <rPr>
            <b/>
            <sz val="9"/>
            <color indexed="81"/>
            <rFont val="MS P ゴシック"/>
            <family val="3"/>
            <charset val="128"/>
          </rPr>
          <t>katsunori yamaki:</t>
        </r>
        <r>
          <rPr>
            <sz val="9"/>
            <color indexed="81"/>
            <rFont val="MS P ゴシック"/>
            <family val="3"/>
            <charset val="128"/>
          </rPr>
          <t xml:space="preserve">
昨年は0.148　文献値</t>
        </r>
      </text>
    </comment>
    <comment ref="G9" authorId="0" shapeId="0" xr:uid="{6468C13E-C3AA-485C-97EE-AE76F67F038B}">
      <text>
        <r>
          <rPr>
            <b/>
            <sz val="9"/>
            <color indexed="81"/>
            <rFont val="MS P ゴシック"/>
            <family val="3"/>
            <charset val="128"/>
          </rPr>
          <t>katsunori yamaki:</t>
        </r>
        <r>
          <rPr>
            <sz val="9"/>
            <color indexed="81"/>
            <rFont val="MS P ゴシック"/>
            <family val="3"/>
            <charset val="128"/>
          </rPr>
          <t xml:space="preserve">
昨年は0.335（文献値）</t>
        </r>
      </text>
    </comment>
    <comment ref="E10" authorId="0" shapeId="0" xr:uid="{96865087-B35F-4156-9720-6F4C1ED7F8CC}">
      <text>
        <r>
          <rPr>
            <b/>
            <sz val="9"/>
            <color indexed="81"/>
            <rFont val="MS P ゴシック"/>
            <family val="3"/>
            <charset val="128"/>
          </rPr>
          <t>katsunori yamaki:</t>
        </r>
        <r>
          <rPr>
            <sz val="9"/>
            <color indexed="81"/>
            <rFont val="MS P ゴシック"/>
            <family val="3"/>
            <charset val="128"/>
          </rPr>
          <t xml:space="preserve">
昨年は1.3でした</t>
        </r>
      </text>
    </comment>
    <comment ref="G10" authorId="0" shapeId="0" xr:uid="{7FF90D57-114D-4A02-962F-01199B0CB41C}">
      <text>
        <r>
          <rPr>
            <b/>
            <sz val="9"/>
            <color indexed="81"/>
            <rFont val="MS P ゴシック"/>
            <family val="3"/>
            <charset val="128"/>
          </rPr>
          <t>katsunori yamaki:</t>
        </r>
        <r>
          <rPr>
            <sz val="9"/>
            <color indexed="81"/>
            <rFont val="MS P ゴシック"/>
            <family val="3"/>
            <charset val="128"/>
          </rPr>
          <t xml:space="preserve">
昨年は0.29（文献値）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山木　克則</author>
  </authors>
  <commentList>
    <comment ref="D30" authorId="0" shapeId="0" xr:uid="{6F0B33FE-5F0F-483E-B23B-ABB025C55E01}">
      <text>
        <r>
          <rPr>
            <b/>
            <sz val="9"/>
            <color indexed="81"/>
            <rFont val="MS P ゴシック"/>
            <family val="3"/>
            <charset val="128"/>
          </rPr>
          <t>山木　克則:9.93から修正</t>
        </r>
      </text>
    </comment>
  </commentList>
</comments>
</file>

<file path=xl/sharedStrings.xml><?xml version="1.0" encoding="utf-8"?>
<sst xmlns="http://schemas.openxmlformats.org/spreadsheetml/2006/main" count="291" uniqueCount="203">
  <si>
    <t>面積（ha）</t>
    <rPh sb="0" eb="2">
      <t>メンセキ</t>
    </rPh>
    <phoneticPr fontId="1"/>
  </si>
  <si>
    <t>面積
確実性評価係数</t>
    <rPh sb="0" eb="2">
      <t>メンセキ</t>
    </rPh>
    <phoneticPr fontId="1"/>
  </si>
  <si>
    <t>水分
1-（X）</t>
    <rPh sb="0" eb="2">
      <t>スイブン</t>
    </rPh>
    <phoneticPr fontId="1"/>
  </si>
  <si>
    <t>PB比</t>
    <rPh sb="2" eb="3">
      <t>ヒ</t>
    </rPh>
    <phoneticPr fontId="1"/>
  </si>
  <si>
    <t>炭素含有率</t>
    <phoneticPr fontId="1"/>
  </si>
  <si>
    <t>CO₂への
換算係数</t>
    <rPh sb="6" eb="8">
      <t>カンサン</t>
    </rPh>
    <rPh sb="8" eb="10">
      <t>ケイスウ</t>
    </rPh>
    <phoneticPr fontId="1"/>
  </si>
  <si>
    <t>残存率①</t>
    <rPh sb="0" eb="3">
      <t>ザンゾンリツ</t>
    </rPh>
    <phoneticPr fontId="1"/>
  </si>
  <si>
    <t>残存率②</t>
    <phoneticPr fontId="1"/>
  </si>
  <si>
    <t>生態系全体
への変換係数</t>
    <rPh sb="0" eb="3">
      <t>セイタイケイ</t>
    </rPh>
    <rPh sb="3" eb="5">
      <t>ゼンタイ</t>
    </rPh>
    <rPh sb="8" eb="12">
      <t>ヘンカンケイスウ</t>
    </rPh>
    <phoneticPr fontId="1"/>
  </si>
  <si>
    <t>吸収計数
確実性評価係数</t>
    <rPh sb="0" eb="4">
      <t>キュウシュウケイスウ</t>
    </rPh>
    <phoneticPr fontId="1"/>
  </si>
  <si>
    <t>式２</t>
    <rPh sb="0" eb="1">
      <t>シキ</t>
    </rPh>
    <phoneticPr fontId="1"/>
  </si>
  <si>
    <t>カジメ</t>
    <phoneticPr fontId="1"/>
  </si>
  <si>
    <t>ヒジキ</t>
    <phoneticPr fontId="1"/>
  </si>
  <si>
    <t>ベースライン（2020）</t>
    <phoneticPr fontId="1"/>
  </si>
  <si>
    <t>ベースライン
との差
（ tCO2/年）</t>
    <rPh sb="9" eb="10">
      <t>サ</t>
    </rPh>
    <phoneticPr fontId="1"/>
  </si>
  <si>
    <t>船排出量
（ tCO2/年）</t>
    <rPh sb="0" eb="4">
      <t>フネハイシュツリョウ</t>
    </rPh>
    <phoneticPr fontId="1"/>
  </si>
  <si>
    <t>総計
（ tCO2/年）</t>
    <rPh sb="0" eb="2">
      <t>ソウケイ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</si>
  <si>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</si>
  <si>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</si>
  <si>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平均( kg )</t>
    <rPh sb="0" eb="2">
      <t>ヘイキン</t>
    </rPh>
    <phoneticPr fontId="1"/>
  </si>
  <si>
    <t>平均( トン )</t>
    <rPh sb="0" eb="2">
      <t>ヘイキン</t>
    </rPh>
    <phoneticPr fontId="1"/>
  </si>
  <si>
    <t>―</t>
    <phoneticPr fontId="1"/>
  </si>
  <si>
    <t>haあたりの
湿重量
（ｔww/ha）</t>
    <rPh sb="7" eb="8">
      <t>シツ</t>
    </rPh>
    <rPh sb="8" eb="10">
      <t>ジュウリョウ</t>
    </rPh>
    <phoneticPr fontId="1"/>
  </si>
  <si>
    <t>湿重量</t>
    <rPh sb="0" eb="3">
      <t>シツジュウリョウ</t>
    </rPh>
    <phoneticPr fontId="1"/>
  </si>
  <si>
    <t>【葉】</t>
    <rPh sb="1" eb="2">
      <t>ハ</t>
    </rPh>
    <phoneticPr fontId="2"/>
  </si>
  <si>
    <t>【茎】</t>
    <rPh sb="1" eb="2">
      <t>クキ</t>
    </rPh>
    <phoneticPr fontId="2"/>
  </si>
  <si>
    <t>【根】</t>
    <rPh sb="1" eb="2">
      <t>ネ</t>
    </rPh>
    <phoneticPr fontId="2"/>
  </si>
  <si>
    <t>乾燥後(g)</t>
    <rPh sb="0" eb="3">
      <t>カンソウゴ</t>
    </rPh>
    <phoneticPr fontId="1"/>
  </si>
  <si>
    <t>平均値</t>
    <rPh sb="0" eb="2">
      <t>ヘイキン</t>
    </rPh>
    <rPh sb="2" eb="3">
      <t>チ</t>
    </rPh>
    <phoneticPr fontId="1"/>
  </si>
  <si>
    <t>0.25㎡重量（㎏）
0.5×0.5m</t>
    <rPh sb="5" eb="7">
      <t>ジュウリョウ</t>
    </rPh>
    <phoneticPr fontId="1"/>
  </si>
  <si>
    <t>1㎡重量（㎏）
1.0×1.0㎡</t>
    <rPh sb="2" eb="4">
      <t>ジュウリョウ</t>
    </rPh>
    <phoneticPr fontId="1"/>
  </si>
  <si>
    <t>各地点面積（ha)</t>
    <rPh sb="0" eb="2">
      <t>カクチ</t>
    </rPh>
    <rPh sb="2" eb="3">
      <t>テン</t>
    </rPh>
    <rPh sb="3" eb="5">
      <t>メンセキ</t>
    </rPh>
    <phoneticPr fontId="1"/>
  </si>
  <si>
    <t>１ha 重量（t/ha）</t>
    <rPh sb="4" eb="6">
      <t>ジュウリョウ</t>
    </rPh>
    <phoneticPr fontId="1"/>
  </si>
  <si>
    <t>合計</t>
    <rPh sb="0" eb="2">
      <t>ゴウケイ</t>
    </rPh>
    <phoneticPr fontId="1"/>
  </si>
  <si>
    <t>葉</t>
    <rPh sb="0" eb="1">
      <t>ハ</t>
    </rPh>
    <phoneticPr fontId="1"/>
  </si>
  <si>
    <t>茎</t>
    <rPh sb="0" eb="1">
      <t>クキ</t>
    </rPh>
    <phoneticPr fontId="1"/>
  </si>
  <si>
    <t>根</t>
    <rPh sb="0" eb="1">
      <t>ネ</t>
    </rPh>
    <phoneticPr fontId="1"/>
  </si>
  <si>
    <t>各地点の
湿重量(t)</t>
    <rPh sb="0" eb="2">
      <t>カクチ</t>
    </rPh>
    <rPh sb="2" eb="3">
      <t>テン</t>
    </rPh>
    <rPh sb="5" eb="6">
      <t>シツ</t>
    </rPh>
    <rPh sb="6" eb="8">
      <t>ジュウリョウ</t>
    </rPh>
    <phoneticPr fontId="1"/>
  </si>
  <si>
    <t>１ha あたり
湿重量</t>
    <rPh sb="8" eb="9">
      <t>シツ</t>
    </rPh>
    <rPh sb="9" eb="11">
      <t>ジュウリョウ</t>
    </rPh>
    <phoneticPr fontId="1"/>
  </si>
  <si>
    <t>合計</t>
    <rPh sb="0" eb="2">
      <t>ゴウケイ</t>
    </rPh>
    <phoneticPr fontId="2"/>
  </si>
  <si>
    <t>全体平均</t>
    <rPh sb="0" eb="2">
      <t>ゼンタイ</t>
    </rPh>
    <rPh sb="2" eb="4">
      <t>ヘイキン</t>
    </rPh>
    <phoneticPr fontId="1"/>
  </si>
  <si>
    <t>T-C（％）</t>
    <phoneticPr fontId="1"/>
  </si>
  <si>
    <t>平均（％）</t>
    <rPh sb="0" eb="2">
      <t>ヘイキン</t>
    </rPh>
    <phoneticPr fontId="2"/>
  </si>
  <si>
    <t>水分量(%)</t>
    <rPh sb="0" eb="3">
      <t>スイブンリョウ</t>
    </rPh>
    <phoneticPr fontId="18"/>
  </si>
  <si>
    <t>平均</t>
    <rPh sb="0" eb="2">
      <t>ヘイキン</t>
    </rPh>
    <phoneticPr fontId="1"/>
  </si>
  <si>
    <t>湿重量(g)</t>
    <rPh sb="0" eb="3">
      <t>シツジュウリョウ</t>
    </rPh>
    <phoneticPr fontId="1"/>
  </si>
  <si>
    <t>乾燥後(g)</t>
    <rPh sb="0" eb="2">
      <t>カンソウ</t>
    </rPh>
    <rPh sb="2" eb="3">
      <t>ゴ</t>
    </rPh>
    <phoneticPr fontId="1"/>
  </si>
  <si>
    <t>No</t>
  </si>
  <si>
    <t>重量(g)</t>
    <rPh sb="0" eb="2">
      <t>ジュウリョウ</t>
    </rPh>
    <phoneticPr fontId="18"/>
  </si>
  <si>
    <t>②-1</t>
    <phoneticPr fontId="18"/>
  </si>
  <si>
    <t>③-1</t>
    <phoneticPr fontId="18"/>
  </si>
  <si>
    <t>④-1</t>
  </si>
  <si>
    <t>⑤-1</t>
    <phoneticPr fontId="18"/>
  </si>
  <si>
    <t>①-1</t>
  </si>
  <si>
    <t>②-2</t>
  </si>
  <si>
    <t>③-2</t>
  </si>
  <si>
    <t>④-2</t>
  </si>
  <si>
    <t>⑤-2</t>
  </si>
  <si>
    <t>①-2</t>
  </si>
  <si>
    <t>②-3</t>
  </si>
  <si>
    <t>③-3</t>
  </si>
  <si>
    <t>④-3</t>
  </si>
  <si>
    <t>⑤-3</t>
  </si>
  <si>
    <t>①-3</t>
  </si>
  <si>
    <t>②-4</t>
  </si>
  <si>
    <t>③-4</t>
  </si>
  <si>
    <t>④-4</t>
  </si>
  <si>
    <t>⑤-4</t>
  </si>
  <si>
    <t>①-4</t>
  </si>
  <si>
    <t>②-5</t>
  </si>
  <si>
    <t>③-5</t>
  </si>
  <si>
    <t>④-5</t>
  </si>
  <si>
    <t>⑤-5</t>
  </si>
  <si>
    <t>①-5</t>
  </si>
  <si>
    <t>②-6</t>
  </si>
  <si>
    <t>③-6</t>
  </si>
  <si>
    <t>④-6</t>
    <phoneticPr fontId="18"/>
  </si>
  <si>
    <t>⑤-6</t>
  </si>
  <si>
    <t>①-6</t>
  </si>
  <si>
    <t>②-7</t>
  </si>
  <si>
    <t>③-7</t>
  </si>
  <si>
    <t>④-7</t>
  </si>
  <si>
    <t>⑤-7</t>
  </si>
  <si>
    <t>①-7</t>
  </si>
  <si>
    <t>③-8</t>
  </si>
  <si>
    <t>④-8</t>
  </si>
  <si>
    <t>⑤-8</t>
  </si>
  <si>
    <t>①-8</t>
  </si>
  <si>
    <t>③-9</t>
  </si>
  <si>
    <t>④-9</t>
  </si>
  <si>
    <t>⑤-9</t>
  </si>
  <si>
    <t>①-9</t>
  </si>
  <si>
    <t>③-10</t>
  </si>
  <si>
    <t>④-10</t>
  </si>
  <si>
    <t>⑤-10</t>
  </si>
  <si>
    <t>①-10</t>
  </si>
  <si>
    <t>④-11</t>
  </si>
  <si>
    <t>⑤-11</t>
  </si>
  <si>
    <t>①-11</t>
  </si>
  <si>
    <t>⑤-12</t>
  </si>
  <si>
    <t>①-12</t>
  </si>
  <si>
    <t>⑤-13</t>
  </si>
  <si>
    <t>①-13</t>
  </si>
  <si>
    <t>⑤-14</t>
  </si>
  <si>
    <t>①-14</t>
  </si>
  <si>
    <t>⑤-15</t>
  </si>
  <si>
    <t>①-15</t>
  </si>
  <si>
    <t>⑤-16</t>
  </si>
  <si>
    <t>①-16</t>
  </si>
  <si>
    <t>⑤-17</t>
  </si>
  <si>
    <t>①-17</t>
  </si>
  <si>
    <t>①-18</t>
  </si>
  <si>
    <t>①-19</t>
  </si>
  <si>
    <t>①-20</t>
  </si>
  <si>
    <t>①-21</t>
  </si>
  <si>
    <t>①-22</t>
  </si>
  <si>
    <t>湿重量（g）</t>
    <rPh sb="0" eb="1">
      <t>シツ</t>
    </rPh>
    <rPh sb="1" eb="3">
      <t>ジュウリョウ</t>
    </rPh>
    <phoneticPr fontId="18"/>
  </si>
  <si>
    <t>湿重量（kg）</t>
    <rPh sb="0" eb="1">
      <t>シツ</t>
    </rPh>
    <rPh sb="1" eb="3">
      <t>ジュウリョウ</t>
    </rPh>
    <phoneticPr fontId="18"/>
  </si>
  <si>
    <t>1㎡重量（㎏）</t>
    <rPh sb="2" eb="4">
      <t>ジュウリョウ</t>
    </rPh>
    <phoneticPr fontId="18"/>
  </si>
  <si>
    <t>1ha重量（t）</t>
    <rPh sb="3" eb="5">
      <t>ジュウリョウ</t>
    </rPh>
    <phoneticPr fontId="18"/>
  </si>
  <si>
    <t>面積　（ha)</t>
    <rPh sb="0" eb="2">
      <t>メンセキ</t>
    </rPh>
    <phoneticPr fontId="18"/>
  </si>
  <si>
    <t>全湿重量（t）</t>
    <rPh sb="0" eb="1">
      <t>ゼン</t>
    </rPh>
    <rPh sb="1" eb="2">
      <t>シツ</t>
    </rPh>
    <rPh sb="2" eb="4">
      <t>ジュウリョウ</t>
    </rPh>
    <phoneticPr fontId="18"/>
  </si>
  <si>
    <t>葉</t>
    <rPh sb="0" eb="1">
      <t>ハ</t>
    </rPh>
    <phoneticPr fontId="19"/>
  </si>
  <si>
    <t>茎</t>
    <rPh sb="0" eb="1">
      <t>クキ</t>
    </rPh>
    <phoneticPr fontId="19"/>
  </si>
  <si>
    <t>メカブ</t>
    <phoneticPr fontId="19"/>
  </si>
  <si>
    <t>ワカメ１</t>
    <phoneticPr fontId="19"/>
  </si>
  <si>
    <t>ワカメ２</t>
  </si>
  <si>
    <t>ワカメ３</t>
  </si>
  <si>
    <t>全平均</t>
    <rPh sb="0" eb="1">
      <t>ゼン</t>
    </rPh>
    <rPh sb="1" eb="3">
      <t>ヘイキン</t>
    </rPh>
    <phoneticPr fontId="19"/>
  </si>
  <si>
    <t>平均</t>
    <rPh sb="0" eb="2">
      <t>ヘイキン</t>
    </rPh>
    <phoneticPr fontId="19"/>
  </si>
  <si>
    <t>藻場種類（2024）</t>
    <rPh sb="0" eb="4">
      <t>モバシュルイ</t>
    </rPh>
    <phoneticPr fontId="1"/>
  </si>
  <si>
    <t>ワカメ　</t>
    <phoneticPr fontId="1"/>
  </si>
  <si>
    <t>湿重量合計
（ｔww/ha）</t>
    <rPh sb="0" eb="1">
      <t>シツ</t>
    </rPh>
    <rPh sb="1" eb="3">
      <t>ジュウリョウ</t>
    </rPh>
    <rPh sb="3" eb="5">
      <t>ゴウケイ</t>
    </rPh>
    <phoneticPr fontId="1"/>
  </si>
  <si>
    <t>合　計</t>
    <rPh sb="0" eb="1">
      <t>ア</t>
    </rPh>
    <rPh sb="2" eb="3">
      <t>ケイ</t>
    </rPh>
    <phoneticPr fontId="1"/>
  </si>
  <si>
    <t>ヒジキ湿重量　（0.4×0.4m＝0.16㎡）</t>
    <rPh sb="3" eb="4">
      <t>シツ</t>
    </rPh>
    <rPh sb="4" eb="6">
      <t>ジュウリョウ</t>
    </rPh>
    <phoneticPr fontId="1"/>
  </si>
  <si>
    <t>区域</t>
    <rPh sb="0" eb="2">
      <t>クイキ</t>
    </rPh>
    <phoneticPr fontId="1"/>
  </si>
  <si>
    <t>藻体</t>
    <rPh sb="0" eb="1">
      <t>モ</t>
    </rPh>
    <rPh sb="1" eb="2">
      <t>タイ</t>
    </rPh>
    <phoneticPr fontId="1"/>
  </si>
  <si>
    <t>含水率（％）</t>
    <rPh sb="0" eb="2">
      <t>ガンスイ</t>
    </rPh>
    <rPh sb="2" eb="3">
      <t>リツ</t>
    </rPh>
    <phoneticPr fontId="1"/>
  </si>
  <si>
    <t>炭素含有率T-C（％）</t>
    <rPh sb="0" eb="2">
      <t>タンソ</t>
    </rPh>
    <rPh sb="2" eb="4">
      <t>ガンユウ</t>
    </rPh>
    <rPh sb="4" eb="5">
      <t>リツ</t>
    </rPh>
    <phoneticPr fontId="1"/>
  </si>
  <si>
    <t>藻体</t>
    <rPh sb="0" eb="1">
      <t>モ</t>
    </rPh>
    <rPh sb="1" eb="2">
      <t>タイ</t>
    </rPh>
    <phoneticPr fontId="19"/>
  </si>
  <si>
    <t>ワカメ1</t>
    <phoneticPr fontId="1"/>
  </si>
  <si>
    <t>ワカメ2</t>
  </si>
  <si>
    <t>ワカメ3</t>
  </si>
  <si>
    <t>ワカメ小ー１</t>
    <rPh sb="3" eb="4">
      <t>ショウ</t>
    </rPh>
    <phoneticPr fontId="1"/>
  </si>
  <si>
    <t>ワカメ小ー２</t>
    <rPh sb="3" eb="4">
      <t>ショウ</t>
    </rPh>
    <phoneticPr fontId="1"/>
  </si>
  <si>
    <t>ワカメ小ー３</t>
    <rPh sb="3" eb="4">
      <t>ショウ</t>
    </rPh>
    <phoneticPr fontId="1"/>
  </si>
  <si>
    <t>ワカメ小ー４</t>
    <rPh sb="3" eb="4">
      <t>ショウ</t>
    </rPh>
    <phoneticPr fontId="1"/>
  </si>
  <si>
    <t>カジメ湿重量　（0.5×0.5m＝0.25㎡）</t>
    <rPh sb="3" eb="4">
      <t>シツ</t>
    </rPh>
    <rPh sb="4" eb="6">
      <t>ジュウリョウ</t>
    </rPh>
    <phoneticPr fontId="1"/>
  </si>
  <si>
    <t>含水率(%)</t>
    <rPh sb="0" eb="2">
      <t>ガンスイ</t>
    </rPh>
    <rPh sb="2" eb="3">
      <t>リツ</t>
    </rPh>
    <phoneticPr fontId="1"/>
  </si>
  <si>
    <t>④森戸～名島北</t>
    <rPh sb="1" eb="3">
      <t>モリト</t>
    </rPh>
    <rPh sb="4" eb="6">
      <t>ナジマ</t>
    </rPh>
    <rPh sb="6" eb="7">
      <t>キタ</t>
    </rPh>
    <phoneticPr fontId="18"/>
  </si>
  <si>
    <t>葉と茎</t>
    <rPh sb="0" eb="1">
      <t>ハ</t>
    </rPh>
    <rPh sb="2" eb="3">
      <t>クキ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</si>
  <si>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</si>
  <si>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</si>
  <si>
    <t>平均湿重量</t>
    <rPh sb="0" eb="2">
      <t>ヘイキン</t>
    </rPh>
    <rPh sb="2" eb="5">
      <t>シツジュウリョウ</t>
    </rPh>
    <phoneticPr fontId="1"/>
  </si>
  <si>
    <t>湿重量合計（t）</t>
    <rPh sb="0" eb="3">
      <t>シツジュウリョウ</t>
    </rPh>
    <rPh sb="3" eb="5">
      <t>ゴウケイ</t>
    </rPh>
    <phoneticPr fontId="1"/>
  </si>
  <si>
    <t>面積合計（ha)</t>
    <rPh sb="0" eb="2">
      <t>メンセキ</t>
    </rPh>
    <phoneticPr fontId="1"/>
  </si>
  <si>
    <t>1haあたり湿重量（t/ ha）</t>
    <rPh sb="6" eb="7">
      <t>シツ</t>
    </rPh>
    <rPh sb="7" eb="9">
      <t>ジュウリョウ</t>
    </rPh>
    <phoneticPr fontId="18"/>
  </si>
  <si>
    <t>採取場所</t>
    <rPh sb="0" eb="4">
      <t>サイシュバショ</t>
    </rPh>
    <phoneticPr fontId="1"/>
  </si>
  <si>
    <t>①</t>
    <phoneticPr fontId="1"/>
  </si>
  <si>
    <t>③</t>
    <phoneticPr fontId="1"/>
  </si>
  <si>
    <t>⑤</t>
    <phoneticPr fontId="1"/>
  </si>
  <si>
    <t>ワカメの湿重量（0.5×0.5m＝0.25㎡）調査：3月22日</t>
    <rPh sb="23" eb="25">
      <t>チョウサ</t>
    </rPh>
    <rPh sb="27" eb="28">
      <t>ガツ</t>
    </rPh>
    <rPh sb="30" eb="31">
      <t>ニチ</t>
    </rPh>
    <phoneticPr fontId="1"/>
  </si>
  <si>
    <t>調査日：4月11日</t>
    <rPh sb="0" eb="2">
      <t>チョウサ</t>
    </rPh>
    <rPh sb="2" eb="3">
      <t>ニチ</t>
    </rPh>
    <rPh sb="5" eb="6">
      <t>ガツ</t>
    </rPh>
    <rPh sb="8" eb="9">
      <t>ニチ</t>
    </rPh>
    <phoneticPr fontId="1"/>
  </si>
  <si>
    <r>
      <t>幼体-1</t>
    </r>
    <r>
      <rPr>
        <sz val="11"/>
        <color theme="1"/>
        <rFont val="游ゴシック"/>
        <family val="3"/>
        <charset val="128"/>
        <scheme val="minor"/>
      </rPr>
      <t>（地点D）</t>
    </r>
    <rPh sb="0" eb="1">
      <t>オサナ</t>
    </rPh>
    <rPh sb="1" eb="2">
      <t>タイ</t>
    </rPh>
    <phoneticPr fontId="1"/>
  </si>
  <si>
    <t>幼体-2（地点D）</t>
    <rPh sb="0" eb="1">
      <t>オサナ</t>
    </rPh>
    <rPh sb="1" eb="2">
      <t>タイ</t>
    </rPh>
    <phoneticPr fontId="1"/>
  </si>
  <si>
    <t>幼体-3（地点D）</t>
    <rPh sb="0" eb="1">
      <t>オサナ</t>
    </rPh>
    <rPh sb="1" eb="2">
      <t>タイ</t>
    </rPh>
    <phoneticPr fontId="1"/>
  </si>
  <si>
    <t>幼体-4（地点D）</t>
    <rPh sb="0" eb="1">
      <t>オサナ</t>
    </rPh>
    <rPh sb="1" eb="2">
      <t>タイ</t>
    </rPh>
    <phoneticPr fontId="1"/>
  </si>
  <si>
    <t>幼体-5（地点D）</t>
    <rPh sb="0" eb="1">
      <t>オサナ</t>
    </rPh>
    <rPh sb="1" eb="2">
      <t>タイ</t>
    </rPh>
    <phoneticPr fontId="1"/>
  </si>
  <si>
    <t>幼体-6（地点D）</t>
    <rPh sb="0" eb="1">
      <t>オサナ</t>
    </rPh>
    <rPh sb="1" eb="2">
      <t>タイ</t>
    </rPh>
    <phoneticPr fontId="1"/>
  </si>
  <si>
    <t>幼体-7（地点D）</t>
    <rPh sb="0" eb="1">
      <t>オサナ</t>
    </rPh>
    <rPh sb="1" eb="2">
      <t>タイ</t>
    </rPh>
    <phoneticPr fontId="1"/>
  </si>
  <si>
    <t>親藻体-1（地点A）</t>
    <rPh sb="0" eb="1">
      <t>オヤ</t>
    </rPh>
    <rPh sb="1" eb="3">
      <t>モタイ</t>
    </rPh>
    <rPh sb="6" eb="8">
      <t>チテン</t>
    </rPh>
    <phoneticPr fontId="1"/>
  </si>
  <si>
    <t>親藻体-2（地点B）</t>
    <phoneticPr fontId="1"/>
  </si>
  <si>
    <t>親藻体-3（地点B）</t>
    <phoneticPr fontId="1"/>
  </si>
  <si>
    <t>親藻体-4（地点C）</t>
    <phoneticPr fontId="1"/>
  </si>
  <si>
    <t>地点A　芝崎沖</t>
    <rPh sb="0" eb="2">
      <t>チテン</t>
    </rPh>
    <rPh sb="4" eb="6">
      <t>シバサキ</t>
    </rPh>
    <rPh sb="6" eb="7">
      <t>オキ</t>
    </rPh>
    <phoneticPr fontId="1"/>
  </si>
  <si>
    <t>地点B　芝崎～三ケ下沖</t>
    <rPh sb="0" eb="2">
      <t>チテン</t>
    </rPh>
    <rPh sb="4" eb="6">
      <t>シバサキ</t>
    </rPh>
    <rPh sb="7" eb="10">
      <t>サンガシタ</t>
    </rPh>
    <rPh sb="10" eb="11">
      <t>オキ</t>
    </rPh>
    <phoneticPr fontId="1"/>
  </si>
  <si>
    <t>地点C　石起し沖</t>
    <rPh sb="0" eb="2">
      <t>チテン</t>
    </rPh>
    <rPh sb="4" eb="5">
      <t>イシ</t>
    </rPh>
    <rPh sb="5" eb="6">
      <t>オコ</t>
    </rPh>
    <rPh sb="7" eb="8">
      <t>オキ</t>
    </rPh>
    <phoneticPr fontId="1"/>
  </si>
  <si>
    <t>地点D　権太郎沖</t>
    <rPh sb="0" eb="2">
      <t>チテン</t>
    </rPh>
    <rPh sb="4" eb="5">
      <t>ケン</t>
    </rPh>
    <rPh sb="5" eb="7">
      <t>タロウ</t>
    </rPh>
    <rPh sb="7" eb="8">
      <t>オキ</t>
    </rPh>
    <phoneticPr fontId="1"/>
  </si>
  <si>
    <t>乾燥前</t>
    <rPh sb="0" eb="3">
      <t>カンソウマエ</t>
    </rPh>
    <phoneticPr fontId="1"/>
  </si>
  <si>
    <t>藻体No.（採取地点）</t>
    <rPh sb="0" eb="1">
      <t>モ</t>
    </rPh>
    <rPh sb="1" eb="2">
      <t>タイ</t>
    </rPh>
    <rPh sb="6" eb="8">
      <t>サイシュ</t>
    </rPh>
    <rPh sb="8" eb="10">
      <t>チテン</t>
    </rPh>
    <phoneticPr fontId="1"/>
  </si>
  <si>
    <t>①一色小磯</t>
    <rPh sb="1" eb="3">
      <t>イシキ</t>
    </rPh>
    <rPh sb="3" eb="5">
      <t>コイソ</t>
    </rPh>
    <phoneticPr fontId="18"/>
  </si>
  <si>
    <t>②芝崎～三ヶ下沖</t>
    <rPh sb="1" eb="3">
      <t>シバサキ</t>
    </rPh>
    <rPh sb="4" eb="5">
      <t>サン</t>
    </rPh>
    <rPh sb="6" eb="7">
      <t>シタ</t>
    </rPh>
    <rPh sb="7" eb="8">
      <t>オキ</t>
    </rPh>
    <phoneticPr fontId="18"/>
  </si>
  <si>
    <t>③石起し沖</t>
    <rPh sb="1" eb="2">
      <t>イシ</t>
    </rPh>
    <rPh sb="2" eb="3">
      <t>オコ</t>
    </rPh>
    <rPh sb="4" eb="5">
      <t>オキ</t>
    </rPh>
    <phoneticPr fontId="18"/>
  </si>
  <si>
    <t>⑤七桶沖</t>
    <rPh sb="1" eb="2">
      <t>ナナ</t>
    </rPh>
    <rPh sb="2" eb="3">
      <t>オケ</t>
    </rPh>
    <rPh sb="3" eb="4">
      <t>オキ</t>
    </rPh>
    <phoneticPr fontId="18"/>
  </si>
  <si>
    <t>1ha換算
（kg/ha)</t>
    <rPh sb="3" eb="5">
      <t>カンサン</t>
    </rPh>
    <phoneticPr fontId="1"/>
  </si>
  <si>
    <t>1.0×1.0m
（kg/㎡）</t>
    <phoneticPr fontId="1"/>
  </si>
  <si>
    <t>0.4×0.4m
(kg / 0.16㎡）</t>
    <phoneticPr fontId="1"/>
  </si>
  <si>
    <r>
      <rPr>
        <sz val="10"/>
        <color theme="1"/>
        <rFont val="游ゴシック"/>
        <family val="3"/>
        <charset val="128"/>
        <scheme val="minor"/>
      </rPr>
      <t>生育エリア（1.4807ha）</t>
    </r>
    <r>
      <rPr>
        <sz val="9"/>
        <color theme="1"/>
        <rFont val="游ゴシック"/>
        <family val="3"/>
        <charset val="128"/>
        <scheme val="minor"/>
      </rPr>
      <t>における湿重量</t>
    </r>
    <r>
      <rPr>
        <sz val="11"/>
        <color theme="1"/>
        <rFont val="游ゴシック"/>
        <family val="2"/>
        <charset val="128"/>
        <scheme val="minor"/>
      </rPr>
      <t xml:space="preserve">
</t>
    </r>
    <rPh sb="0" eb="2">
      <t>セイイク</t>
    </rPh>
    <rPh sb="19" eb="22">
      <t>シツジュウリョウ</t>
    </rPh>
    <phoneticPr fontId="1"/>
  </si>
  <si>
    <t>地点１：区画A(kg)</t>
    <rPh sb="0" eb="2">
      <t>チテン</t>
    </rPh>
    <rPh sb="4" eb="6">
      <t>クカク</t>
    </rPh>
    <phoneticPr fontId="1"/>
  </si>
  <si>
    <t>地点2：区画B(kg)</t>
    <rPh sb="4" eb="6">
      <t>クカク</t>
    </rPh>
    <phoneticPr fontId="1"/>
  </si>
  <si>
    <t>地点3：区画C(kg)</t>
    <rPh sb="4" eb="6">
      <t>クカク</t>
    </rPh>
    <phoneticPr fontId="1"/>
  </si>
  <si>
    <t>合計（kg）</t>
    <rPh sb="0" eb="2">
      <t>ゴウケイ</t>
    </rPh>
    <phoneticPr fontId="1"/>
  </si>
  <si>
    <t>区画A：ヒジキ1</t>
    <rPh sb="0" eb="2">
      <t>クカク</t>
    </rPh>
    <phoneticPr fontId="1"/>
  </si>
  <si>
    <t>区画B：ヒジキ2</t>
    <phoneticPr fontId="1"/>
  </si>
  <si>
    <t>区画C：ヒジキ3</t>
    <phoneticPr fontId="1"/>
  </si>
  <si>
    <t>湿重量（g）</t>
    <rPh sb="0" eb="1">
      <t>シツ</t>
    </rPh>
    <rPh sb="1" eb="3">
      <t>ジュウリョウ</t>
    </rPh>
    <phoneticPr fontId="1"/>
  </si>
  <si>
    <t>乾燥重量（g）</t>
    <rPh sb="0" eb="2">
      <t>カンソウ</t>
    </rPh>
    <rPh sb="2" eb="4">
      <t>ジュウリョウ</t>
    </rPh>
    <phoneticPr fontId="1"/>
  </si>
  <si>
    <t>葉T-C （％）</t>
    <phoneticPr fontId="19"/>
  </si>
  <si>
    <t>茎T-C  （％）</t>
    <phoneticPr fontId="19"/>
  </si>
  <si>
    <r>
      <rPr>
        <sz val="10"/>
        <color theme="1"/>
        <rFont val="游ゴシック"/>
        <family val="3"/>
        <charset val="128"/>
        <scheme val="minor"/>
      </rPr>
      <t>葉＋茎</t>
    </r>
    <r>
      <rPr>
        <sz val="9"/>
        <color theme="1"/>
        <rFont val="游ゴシック"/>
        <family val="3"/>
        <charset val="128"/>
        <scheme val="minor"/>
      </rPr>
      <t xml:space="preserve">
</t>
    </r>
    <r>
      <rPr>
        <sz val="10"/>
        <color theme="1"/>
        <rFont val="游ゴシック"/>
        <family val="3"/>
        <charset val="128"/>
        <scheme val="minor"/>
      </rPr>
      <t>平均T-C （％）</t>
    </r>
    <rPh sb="0" eb="1">
      <t>ハ</t>
    </rPh>
    <rPh sb="2" eb="3">
      <t>クキ</t>
    </rPh>
    <rPh sb="4" eb="6">
      <t>ヘイキン</t>
    </rPh>
    <phoneticPr fontId="19"/>
  </si>
  <si>
    <t>平　均</t>
    <rPh sb="0" eb="1">
      <t>ヒラ</t>
    </rPh>
    <rPh sb="2" eb="3">
      <t>ヒトシ</t>
    </rPh>
    <phoneticPr fontId="19"/>
  </si>
  <si>
    <t>藻　体</t>
    <phoneticPr fontId="1"/>
  </si>
  <si>
    <t>藻　体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</si>
</sst>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00_);[Red]\(0.000\)"/>
    <numFmt numFmtId="177" formatCode="0.00_);[Red]\(0.00\)"/>
    <numFmt numFmtId="178" formatCode="0.0000_);[Red]\(0.0000\)"/>
    <numFmt numFmtId="179" formatCode="0.00_ "/>
    <numFmt numFmtId="180" formatCode="0.0_);[Red]\(0.0\)"/>
    <numFmt numFmtId="181" formatCode="0.000_ "/>
    <numFmt numFmtId="182" formatCode="0.0"/>
    <numFmt numFmtId="186" formatCode="0.0_ "/>
  </numFmts>
  <fonts count="2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name val="游ゴシック"/>
      <family val="3"/>
      <charset val="1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7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54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180" fontId="2" fillId="0" borderId="0" xfId="0" applyNumberFormat="1" applyFont="1">
      <alignment vertical="center"/>
    </xf>
    <xf numFmtId="177" fontId="2" fillId="0" borderId="0" xfId="0" applyNumberFormat="1" applyFont="1">
      <alignment vertical="center"/>
    </xf>
    <xf numFmtId="177" fontId="3" fillId="0" borderId="0" xfId="0" applyNumberFormat="1" applyFont="1">
      <alignment vertical="center"/>
    </xf>
    <xf numFmtId="179" fontId="2" fillId="0" borderId="0" xfId="0" applyNumberFormat="1" applyFont="1">
      <alignment vertical="center"/>
    </xf>
    <xf numFmtId="0" fontId="3" fillId="0" borderId="0" xfId="0" applyFont="1">
      <alignment vertical="center"/>
    </xf>
    <xf numFmtId="181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8" fillId="0" borderId="0" xfId="0" applyFont="1">
      <alignment vertical="center"/>
    </xf>
    <xf numFmtId="179" fontId="8" fillId="0" borderId="2" xfId="0" applyNumberFormat="1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0" xfId="0" applyBorder="1" applyAlignment="1">
      <alignment horizontal="left"/>
    </xf>
    <xf numFmtId="0" fontId="0" fillId="0" borderId="12" xfId="0" applyBorder="1" applyAlignment="1"/>
    <xf numFmtId="177" fontId="0" fillId="0" borderId="0" xfId="0" applyNumberFormat="1" applyAlignment="1"/>
    <xf numFmtId="177" fontId="0" fillId="0" borderId="0" xfId="0" applyNumberFormat="1">
      <alignment vertical="center"/>
    </xf>
    <xf numFmtId="177" fontId="0" fillId="0" borderId="0" xfId="0" applyNumberFormat="1" applyAlignment="1">
      <alignment horizontal="right" wrapText="1" shrinkToFit="1"/>
    </xf>
    <xf numFmtId="177" fontId="0" fillId="0" borderId="0" xfId="0" applyNumberFormat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178" fontId="8" fillId="0" borderId="2" xfId="0" applyNumberFormat="1" applyFont="1" applyBorder="1">
      <alignment vertical="center"/>
    </xf>
    <xf numFmtId="177" fontId="8" fillId="0" borderId="2" xfId="0" applyNumberFormat="1" applyFont="1" applyBorder="1">
      <alignment vertical="center"/>
    </xf>
    <xf numFmtId="177" fontId="9" fillId="0" borderId="2" xfId="0" applyNumberFormat="1" applyFont="1" applyBorder="1">
      <alignment vertical="center"/>
    </xf>
    <xf numFmtId="177" fontId="10" fillId="0" borderId="2" xfId="0" applyNumberFormat="1" applyFont="1" applyBorder="1">
      <alignment vertical="center"/>
    </xf>
    <xf numFmtId="176" fontId="10" fillId="0" borderId="2" xfId="0" applyNumberFormat="1" applyFont="1" applyBorder="1">
      <alignment vertical="center"/>
    </xf>
    <xf numFmtId="0" fontId="10" fillId="0" borderId="2" xfId="0" applyFont="1" applyBorder="1" applyAlignment="1">
      <alignment horizontal="right" vertical="center"/>
    </xf>
    <xf numFmtId="178" fontId="10" fillId="0" borderId="2" xfId="0" applyNumberFormat="1" applyFont="1" applyBorder="1">
      <alignment vertical="center"/>
    </xf>
    <xf numFmtId="176" fontId="11" fillId="0" borderId="2" xfId="0" applyNumberFormat="1" applyFont="1" applyBorder="1">
      <alignment vertical="center"/>
    </xf>
    <xf numFmtId="177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8" fillId="0" borderId="2" xfId="0" applyNumberFormat="1" applyFont="1" applyBorder="1">
      <alignment vertical="center"/>
    </xf>
    <xf numFmtId="181" fontId="8" fillId="0" borderId="2" xfId="0" applyNumberFormat="1" applyFont="1" applyBorder="1">
      <alignment vertical="center"/>
    </xf>
    <xf numFmtId="181" fontId="14" fillId="0" borderId="2" xfId="0" applyNumberFormat="1" applyFont="1" applyBorder="1">
      <alignment vertical="center"/>
    </xf>
    <xf numFmtId="177" fontId="10" fillId="0" borderId="2" xfId="0" applyNumberFormat="1" applyFont="1" applyBorder="1" applyAlignment="1">
      <alignment horizontal="center" vertical="center"/>
    </xf>
    <xf numFmtId="0" fontId="0" fillId="0" borderId="13" xfId="0" applyBorder="1" applyAlignment="1"/>
    <xf numFmtId="0" fontId="0" fillId="0" borderId="14" xfId="0" applyBorder="1" applyAlignment="1"/>
    <xf numFmtId="0" fontId="0" fillId="0" borderId="2" xfId="0" applyBorder="1" applyAlignment="1"/>
    <xf numFmtId="0" fontId="0" fillId="0" borderId="2" xfId="0" applyBorder="1">
      <alignment vertical="center"/>
    </xf>
    <xf numFmtId="179" fontId="0" fillId="0" borderId="2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0" borderId="4" xfId="0" applyNumberFormat="1" applyBorder="1">
      <alignment vertical="center"/>
    </xf>
    <xf numFmtId="182" fontId="0" fillId="0" borderId="2" xfId="0" applyNumberFormat="1" applyBorder="1" applyAlignment="1">
      <alignment horizontal="right" wrapText="1" shrinkToFit="1"/>
    </xf>
    <xf numFmtId="0" fontId="0" fillId="0" borderId="3" xfId="0" applyBorder="1" applyAlignment="1"/>
    <xf numFmtId="182" fontId="0" fillId="0" borderId="3" xfId="0" applyNumberFormat="1" applyBorder="1" applyAlignment="1">
      <alignment horizontal="right" wrapText="1" shrinkToFit="1"/>
    </xf>
    <xf numFmtId="0" fontId="0" fillId="0" borderId="2" xfId="0" applyBorder="1" applyAlignment="1">
      <alignment horizontal="center"/>
    </xf>
    <xf numFmtId="0" fontId="0" fillId="0" borderId="4" xfId="0" applyBorder="1" applyAlignment="1"/>
    <xf numFmtId="182" fontId="0" fillId="0" borderId="4" xfId="0" applyNumberFormat="1" applyBorder="1" applyAlignment="1"/>
    <xf numFmtId="182" fontId="0" fillId="0" borderId="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>
      <alignment vertical="center"/>
    </xf>
    <xf numFmtId="177" fontId="0" fillId="0" borderId="2" xfId="0" applyNumberFormat="1" applyBorder="1">
      <alignment vertical="center"/>
    </xf>
    <xf numFmtId="177" fontId="12" fillId="0" borderId="4" xfId="0" applyNumberFormat="1" applyFont="1" applyBorder="1" applyAlignment="1">
      <alignment horizontal="center"/>
    </xf>
    <xf numFmtId="179" fontId="0" fillId="0" borderId="0" xfId="0" applyNumberFormat="1">
      <alignment vertical="center"/>
    </xf>
    <xf numFmtId="179" fontId="12" fillId="0" borderId="0" xfId="0" applyNumberFormat="1" applyFont="1">
      <alignment vertical="center"/>
    </xf>
    <xf numFmtId="0" fontId="0" fillId="0" borderId="18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0" fillId="0" borderId="6" xfId="0" applyBorder="1" applyAlignment="1"/>
    <xf numFmtId="0" fontId="0" fillId="0" borderId="22" xfId="0" applyBorder="1" applyAlignment="1"/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0" fillId="0" borderId="2" xfId="0" applyBorder="1" applyAlignment="1">
      <alignment vertical="center" wrapText="1"/>
    </xf>
    <xf numFmtId="181" fontId="0" fillId="0" borderId="2" xfId="0" applyNumberFormat="1" applyBorder="1">
      <alignment vertical="center"/>
    </xf>
    <xf numFmtId="181" fontId="0" fillId="0" borderId="3" xfId="0" applyNumberFormat="1" applyBorder="1">
      <alignment vertical="center"/>
    </xf>
    <xf numFmtId="181" fontId="0" fillId="0" borderId="6" xfId="0" applyNumberFormat="1" applyBorder="1">
      <alignment vertical="center"/>
    </xf>
    <xf numFmtId="181" fontId="0" fillId="0" borderId="4" xfId="0" applyNumberFormat="1" applyBorder="1">
      <alignment vertical="center"/>
    </xf>
    <xf numFmtId="0" fontId="16" fillId="0" borderId="2" xfId="0" applyFont="1" applyBorder="1" applyAlignment="1">
      <alignment horizontal="center" shrinkToFit="1"/>
    </xf>
    <xf numFmtId="0" fontId="17" fillId="0" borderId="0" xfId="0" applyFont="1" applyAlignment="1">
      <alignment shrinkToFit="1"/>
    </xf>
    <xf numFmtId="177" fontId="16" fillId="0" borderId="2" xfId="0" applyNumberFormat="1" applyFont="1" applyBorder="1" applyAlignment="1">
      <alignment horizontal="center" wrapText="1" shrinkToFit="1"/>
    </xf>
    <xf numFmtId="177" fontId="16" fillId="0" borderId="2" xfId="0" applyNumberFormat="1" applyFont="1" applyBorder="1" applyAlignment="1">
      <alignment horizontal="center" shrinkToFit="1"/>
    </xf>
    <xf numFmtId="177" fontId="16" fillId="0" borderId="2" xfId="0" applyNumberFormat="1" applyFont="1" applyBorder="1" applyAlignment="1">
      <alignment shrinkToFit="1"/>
    </xf>
    <xf numFmtId="0" fontId="17" fillId="0" borderId="0" xfId="0" applyFont="1" applyAlignment="1">
      <alignment horizontal="center" shrinkToFit="1"/>
    </xf>
    <xf numFmtId="182" fontId="16" fillId="0" borderId="2" xfId="0" applyNumberFormat="1" applyFont="1" applyBorder="1" applyAlignment="1">
      <alignment horizontal="center" wrapText="1" shrinkToFit="1"/>
    </xf>
    <xf numFmtId="0" fontId="16" fillId="0" borderId="0" xfId="0" applyFont="1" applyAlignment="1">
      <alignment horizontal="center" shrinkToFit="1"/>
    </xf>
    <xf numFmtId="181" fontId="12" fillId="0" borderId="0" xfId="0" applyNumberFormat="1" applyFont="1">
      <alignment vertical="center"/>
    </xf>
    <xf numFmtId="181" fontId="0" fillId="2" borderId="4" xfId="0" applyNumberFormat="1" applyFill="1" applyBorder="1">
      <alignment vertical="center"/>
    </xf>
    <xf numFmtId="181" fontId="0" fillId="2" borderId="7" xfId="0" applyNumberFormat="1" applyFill="1" applyBorder="1">
      <alignment vertical="center"/>
    </xf>
    <xf numFmtId="181" fontId="0" fillId="2" borderId="5" xfId="0" applyNumberFormat="1" applyFill="1" applyBorder="1" applyAlignment="1">
      <alignment vertical="center" wrapText="1"/>
    </xf>
    <xf numFmtId="181" fontId="12" fillId="2" borderId="5" xfId="0" applyNumberFormat="1" applyFont="1" applyFill="1" applyBorder="1">
      <alignment vertical="center"/>
    </xf>
    <xf numFmtId="0" fontId="21" fillId="0" borderId="16" xfId="0" applyFont="1" applyBorder="1" applyAlignment="1"/>
    <xf numFmtId="0" fontId="0" fillId="0" borderId="24" xfId="0" applyBorder="1" applyAlignment="1"/>
    <xf numFmtId="0" fontId="0" fillId="0" borderId="26" xfId="0" applyBorder="1" applyAlignment="1"/>
    <xf numFmtId="0" fontId="0" fillId="0" borderId="27" xfId="0" applyBorder="1" applyAlignment="1"/>
    <xf numFmtId="0" fontId="0" fillId="0" borderId="3" xfId="0" applyBorder="1" applyAlignment="1">
      <alignment horizontal="center" vertical="center"/>
    </xf>
    <xf numFmtId="0" fontId="17" fillId="0" borderId="17" xfId="0" applyFont="1" applyBorder="1">
      <alignment vertical="center"/>
    </xf>
    <xf numFmtId="0" fontId="0" fillId="0" borderId="15" xfId="0" applyBorder="1" applyAlignment="1">
      <alignment horizontal="center" vertical="center"/>
    </xf>
    <xf numFmtId="178" fontId="10" fillId="0" borderId="0" xfId="0" applyNumberFormat="1" applyFont="1">
      <alignment vertical="center"/>
    </xf>
    <xf numFmtId="176" fontId="3" fillId="0" borderId="0" xfId="0" applyNumberFormat="1" applyFont="1">
      <alignment vertical="center"/>
    </xf>
    <xf numFmtId="177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8" fillId="0" borderId="0" xfId="0" applyNumberFormat="1" applyFont="1">
      <alignment vertical="center"/>
    </xf>
    <xf numFmtId="181" fontId="8" fillId="0" borderId="0" xfId="0" applyNumberFormat="1" applyFont="1">
      <alignment vertical="center"/>
    </xf>
    <xf numFmtId="181" fontId="14" fillId="0" borderId="0" xfId="0" applyNumberFormat="1" applyFont="1">
      <alignment vertical="center"/>
    </xf>
    <xf numFmtId="0" fontId="17" fillId="0" borderId="0" xfId="0" applyFont="1" applyAlignment="1">
      <alignment horizontal="center" vertical="center"/>
    </xf>
    <xf numFmtId="179" fontId="0" fillId="0" borderId="2" xfId="0" applyNumberFormat="1" applyBorder="1" applyAlignment="1">
      <alignment horizontal="center" vertical="center"/>
    </xf>
    <xf numFmtId="0" fontId="20" fillId="0" borderId="2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9" xfId="0" applyBorder="1" applyAlignment="1">
      <alignment horizontal="center"/>
    </xf>
    <xf numFmtId="0" fontId="17" fillId="0" borderId="0" xfId="0" applyFont="1" applyAlignment="1">
      <alignment horizontal="center" vertical="center"/>
    </xf>
    <xf numFmtId="179" fontId="13" fillId="0" borderId="2" xfId="0" applyNumberFormat="1" applyFont="1" applyBorder="1" applyAlignment="1">
      <alignment horizontal="center" vertical="center"/>
    </xf>
    <xf numFmtId="177" fontId="16" fillId="0" borderId="2" xfId="0" applyNumberFormat="1" applyFont="1" applyBorder="1" applyAlignment="1">
      <alignment horizontal="center" shrinkToFit="1"/>
    </xf>
    <xf numFmtId="179" fontId="12" fillId="0" borderId="2" xfId="0" applyNumberFormat="1" applyFont="1" applyBorder="1" applyAlignment="1">
      <alignment horizontal="center" vertical="center"/>
    </xf>
    <xf numFmtId="179" fontId="0" fillId="0" borderId="2" xfId="0" applyNumberFormat="1" applyBorder="1" applyAlignment="1">
      <alignment horizontal="center" vertical="center"/>
    </xf>
    <xf numFmtId="181" fontId="0" fillId="0" borderId="28" xfId="0" applyNumberFormat="1" applyBorder="1" applyAlignment="1"/>
    <xf numFmtId="176" fontId="0" fillId="0" borderId="28" xfId="0" applyNumberFormat="1" applyBorder="1" applyAlignment="1"/>
    <xf numFmtId="176" fontId="0" fillId="0" borderId="27" xfId="0" applyNumberFormat="1" applyBorder="1" applyAlignment="1"/>
    <xf numFmtId="181" fontId="0" fillId="0" borderId="27" xfId="0" applyNumberFormat="1" applyBorder="1" applyAlignment="1"/>
    <xf numFmtId="181" fontId="0" fillId="0" borderId="20" xfId="0" applyNumberFormat="1" applyBorder="1" applyAlignment="1"/>
    <xf numFmtId="181" fontId="0" fillId="0" borderId="18" xfId="0" applyNumberFormat="1" applyBorder="1" applyAlignment="1"/>
    <xf numFmtId="181" fontId="0" fillId="0" borderId="13" xfId="0" applyNumberFormat="1" applyBorder="1" applyAlignment="1"/>
    <xf numFmtId="181" fontId="0" fillId="0" borderId="14" xfId="0" applyNumberFormat="1" applyBorder="1" applyAlignment="1"/>
    <xf numFmtId="186" fontId="0" fillId="0" borderId="19" xfId="0" applyNumberFormat="1" applyBorder="1" applyAlignment="1"/>
    <xf numFmtId="186" fontId="0" fillId="0" borderId="18" xfId="0" applyNumberFormat="1" applyBorder="1" applyAlignment="1"/>
    <xf numFmtId="186" fontId="0" fillId="0" borderId="20" xfId="0" applyNumberFormat="1" applyBorder="1" applyAlignment="1"/>
    <xf numFmtId="181" fontId="0" fillId="0" borderId="0" xfId="0" applyNumberFormat="1" applyAlignment="1"/>
    <xf numFmtId="0" fontId="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0" fillId="0" borderId="29" xfId="0" applyBorder="1">
      <alignment vertical="center"/>
    </xf>
    <xf numFmtId="177" fontId="0" fillId="0" borderId="2" xfId="0" applyNumberForma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177" fontId="0" fillId="0" borderId="4" xfId="0" applyNumberFormat="1" applyBorder="1" applyAlignment="1">
      <alignment horizontal="center" wrapText="1" shrinkToFit="1"/>
    </xf>
    <xf numFmtId="177" fontId="0" fillId="0" borderId="3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wrapText="1" shrinkToFit="1"/>
    </xf>
    <xf numFmtId="177" fontId="0" fillId="0" borderId="4" xfId="0" applyNumberFormat="1" applyBorder="1" applyAlignment="1">
      <alignment horizontal="center"/>
    </xf>
    <xf numFmtId="179" fontId="0" fillId="0" borderId="3" xfId="0" applyNumberFormat="1" applyBorder="1" applyAlignment="1">
      <alignment horizontal="center" vertical="center"/>
    </xf>
    <xf numFmtId="179" fontId="0" fillId="0" borderId="4" xfId="0" applyNumberFormat="1" applyBorder="1" applyAlignment="1">
      <alignment horizontal="center" vertical="center"/>
    </xf>
    <xf numFmtId="179" fontId="12" fillId="0" borderId="4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179" fontId="0" fillId="0" borderId="2" xfId="0" applyNumberForma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179" fontId="0" fillId="0" borderId="3" xfId="0" applyNumberFormat="1" applyBorder="1" applyAlignment="1">
      <alignment horizontal="right" vertical="center"/>
    </xf>
    <xf numFmtId="0" fontId="0" fillId="0" borderId="29" xfId="0" applyBorder="1" applyAlignment="1">
      <alignment horizontal="right" vertical="center"/>
    </xf>
    <xf numFmtId="179" fontId="0" fillId="0" borderId="29" xfId="0" applyNumberFormat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179" fontId="12" fillId="0" borderId="4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12051618547681"/>
          <c:y val="6.2708151064450282E-2"/>
          <c:w val="0.81154615048118972"/>
          <c:h val="0.796543088363954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'ワカメ　パラメータ'!$A$53</c:f>
              <c:strCache>
                <c:ptCount val="1"/>
                <c:pt idx="0">
                  <c:v>平均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'ワカメ　パラメータ'!$B$54:$D$54</c:f>
                <c:numCache>
                  <c:formatCode>General</c:formatCode>
                  <c:ptCount val="3"/>
                  <c:pt idx="0">
                    <c:v>1.8705921173095703</c:v>
                  </c:pt>
                  <c:pt idx="1">
                    <c:v>2.0040442148844413</c:v>
                  </c:pt>
                  <c:pt idx="2">
                    <c:v>0.85293451944986742</c:v>
                  </c:pt>
                </c:numCache>
              </c:numRef>
            </c:plus>
            <c:minus>
              <c:numRef>
                <c:f>'ワカメ　パラメータ'!$B$55:$D$55</c:f>
                <c:numCache>
                  <c:formatCode>General</c:formatCode>
                  <c:ptCount val="3"/>
                  <c:pt idx="0">
                    <c:v>2.8427162170410156</c:v>
                  </c:pt>
                  <c:pt idx="1">
                    <c:v>1.2972482045491525</c:v>
                  </c:pt>
                  <c:pt idx="2">
                    <c:v>1.0245755513509138</c:v>
                  </c:pt>
                </c:numCache>
              </c:numRef>
            </c:minus>
            <c:spPr>
              <a:noFill/>
              <a:ln w="285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'ワカメ　パラメータ'!$B$52:$D$52</c:f>
              <c:strCache>
                <c:ptCount val="3"/>
                <c:pt idx="0">
                  <c:v>葉</c:v>
                </c:pt>
                <c:pt idx="1">
                  <c:v>茎</c:v>
                </c:pt>
                <c:pt idx="2">
                  <c:v>メカブ</c:v>
                </c:pt>
              </c:strCache>
            </c:strRef>
          </c:cat>
          <c:val>
            <c:numRef>
              <c:f>'ワカメ　パラメータ'!$B$53:$D$53</c:f>
              <c:numCache>
                <c:formatCode>0.00_ </c:formatCode>
                <c:ptCount val="3"/>
                <c:pt idx="0">
                  <c:v>29.520538330078125</c:v>
                </c:pt>
                <c:pt idx="1">
                  <c:v>27.53110631306966</c:v>
                </c:pt>
                <c:pt idx="2">
                  <c:v>34.575074513753258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47-4CFB-92C0-DC407B918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1312992"/>
        <c:axId val="691312032"/>
      </c:barChart>
      <c:catAx>
        <c:axId val="691312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91312032"/>
        <c:crosses val="autoZero"/>
        <c:auto val="1"/>
        <c:lblAlgn val="ctr"/>
        <c:lblOffset val="100"/>
        <c:noMultiLvlLbl val="0"/>
      </c:catAx>
      <c:valAx>
        <c:axId val="6913120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>
                    <a:solidFill>
                      <a:schemeClr val="tx1"/>
                    </a:solidFill>
                  </a:rPr>
                  <a:t>T-C(%)</a:t>
                </a:r>
              </a:p>
              <a:p>
                <a:pPr>
                  <a:defRPr/>
                </a:pP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out"/>
        <c:minorTickMark val="out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13129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106679</xdr:colOff>
      <xdr:row>0</xdr:row>
      <xdr:rowOff>198119</xdr:rowOff>
    </xdr:from>
    <xdr:to>
      <xdr:col>19</xdr:col>
      <xdr:colOff>342757</xdr:colOff>
      <xdr:row>15</xdr:row>
      <xdr:rowOff>59454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F11526D-E09D-8D46-8FAC-3528356CF3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87839" y="198119"/>
          <a:ext cx="4929998" cy="3300495"/>
        </a:xfrm>
        <a:prstGeom prst="rect">
          <a:avLst/>
        </a:prstGeom>
      </xdr:spPr>
    </xdr:pic>
    <xdr:clientData/>
  </xdr:twoCellAnchor>
  <xdr:twoCellAnchor>
    <xdr:from>
      <xdr:col>4</xdr:col>
      <xdr:colOff>605790</xdr:colOff>
      <xdr:row>49</xdr:row>
      <xdr:rowOff>91440</xdr:rowOff>
    </xdr:from>
    <xdr:to>
      <xdr:col>11</xdr:col>
      <xdr:colOff>483870</xdr:colOff>
      <xdr:row>61</xdr:row>
      <xdr:rowOff>91440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9B017BD7-03D6-7246-0CCB-FFFC190ED0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335280</xdr:colOff>
      <xdr:row>6</xdr:row>
      <xdr:rowOff>227647</xdr:rowOff>
    </xdr:from>
    <xdr:to>
      <xdr:col>5</xdr:col>
      <xdr:colOff>547687</xdr:colOff>
      <xdr:row>7</xdr:row>
      <xdr:rowOff>189547</xdr:rowOff>
    </xdr:to>
    <xdr:sp macro="" textlink="">
      <xdr:nvSpPr>
        <xdr:cNvPr id="2" name="矢印: 下 1">
          <a:extLst>
            <a:ext uri="{FF2B5EF4-FFF2-40B4-BE49-F238E27FC236}">
              <a16:creationId xmlns:a16="http://schemas.microsoft.com/office/drawing/2014/main" id="{C2BE2072-67B7-49D0-7705-5DFE2D789227}"/>
            </a:ext>
          </a:extLst>
        </xdr:cNvPr>
        <xdr:cNvSpPr/>
      </xdr:nvSpPr>
      <xdr:spPr>
        <a:xfrm>
          <a:off x="4290060" y="1698307"/>
          <a:ext cx="212407" cy="19050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6</xdr:col>
      <xdr:colOff>192602</xdr:colOff>
      <xdr:row>1</xdr:row>
      <xdr:rowOff>0</xdr:rowOff>
    </xdr:from>
    <xdr:to>
      <xdr:col>11</xdr:col>
      <xdr:colOff>593893</xdr:colOff>
      <xdr:row>9</xdr:row>
      <xdr:rowOff>172720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44D7D60-3CC3-4D57-7FF9-360EB1E034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81922" y="220980"/>
          <a:ext cx="4364961" cy="2545080"/>
        </a:xfrm>
        <a:prstGeom prst="rect">
          <a:avLst/>
        </a:prstGeom>
      </xdr:spPr>
    </xdr:pic>
    <xdr:clientData/>
  </xdr:twoCellAnchor>
  <xdr:twoCellAnchor editAs="oneCell">
    <xdr:from>
      <xdr:col>12</xdr:col>
      <xdr:colOff>366511</xdr:colOff>
      <xdr:row>0</xdr:row>
      <xdr:rowOff>213360</xdr:rowOff>
    </xdr:from>
    <xdr:to>
      <xdr:col>17</xdr:col>
      <xdr:colOff>671155</xdr:colOff>
      <xdr:row>9</xdr:row>
      <xdr:rowOff>177165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3993AD96-DE87-AE6B-C1B2-D078BE5892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69691" y="213360"/>
          <a:ext cx="4359754" cy="2546985"/>
        </a:xfrm>
        <a:prstGeom prst="rect">
          <a:avLst/>
        </a:prstGeom>
      </xdr:spPr>
    </xdr:pic>
    <xdr:clientData/>
  </xdr:twoCellAnchor>
  <xdr:twoCellAnchor>
    <xdr:from>
      <xdr:col>14</xdr:col>
      <xdr:colOff>586740</xdr:colOff>
      <xdr:row>29</xdr:row>
      <xdr:rowOff>7620</xdr:rowOff>
    </xdr:from>
    <xdr:to>
      <xdr:col>15</xdr:col>
      <xdr:colOff>120014</xdr:colOff>
      <xdr:row>29</xdr:row>
      <xdr:rowOff>196215</xdr:rowOff>
    </xdr:to>
    <xdr:sp macro="" textlink="">
      <xdr:nvSpPr>
        <xdr:cNvPr id="8" name="矢印: 下 7">
          <a:extLst>
            <a:ext uri="{FF2B5EF4-FFF2-40B4-BE49-F238E27FC236}">
              <a16:creationId xmlns:a16="http://schemas.microsoft.com/office/drawing/2014/main" id="{88E96A92-2145-4CCC-937B-BD30A4604027}"/>
            </a:ext>
          </a:extLst>
        </xdr:cNvPr>
        <xdr:cNvSpPr/>
      </xdr:nvSpPr>
      <xdr:spPr>
        <a:xfrm>
          <a:off x="10934700" y="9921240"/>
          <a:ext cx="219074" cy="188595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875347</xdr:colOff>
      <xdr:row>45</xdr:row>
      <xdr:rowOff>22861</xdr:rowOff>
    </xdr:from>
    <xdr:to>
      <xdr:col>2</xdr:col>
      <xdr:colOff>167640</xdr:colOff>
      <xdr:row>45</xdr:row>
      <xdr:rowOff>205741</xdr:rowOff>
    </xdr:to>
    <xdr:sp macro="" textlink="">
      <xdr:nvSpPr>
        <xdr:cNvPr id="6" name="矢印: 下 5">
          <a:extLst>
            <a:ext uri="{FF2B5EF4-FFF2-40B4-BE49-F238E27FC236}">
              <a16:creationId xmlns:a16="http://schemas.microsoft.com/office/drawing/2014/main" id="{14156177-3DDE-4372-8B55-4BD024B3C906}"/>
            </a:ext>
          </a:extLst>
        </xdr:cNvPr>
        <xdr:cNvSpPr/>
      </xdr:nvSpPr>
      <xdr:spPr>
        <a:xfrm>
          <a:off x="2094547" y="10629901"/>
          <a:ext cx="275273" cy="18288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495300</xdr:colOff>
      <xdr:row>19</xdr:row>
      <xdr:rowOff>0</xdr:rowOff>
    </xdr:from>
    <xdr:to>
      <xdr:col>14</xdr:col>
      <xdr:colOff>502920</xdr:colOff>
      <xdr:row>29</xdr:row>
      <xdr:rowOff>182880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DCEFB204-3828-BDBB-6F25-E983C79EC01E}"/>
            </a:ext>
          </a:extLst>
        </xdr:cNvPr>
        <xdr:cNvCxnSpPr/>
      </xdr:nvCxnSpPr>
      <xdr:spPr>
        <a:xfrm>
          <a:off x="12070080" y="4815840"/>
          <a:ext cx="7620" cy="240792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904874</xdr:colOff>
      <xdr:row>7</xdr:row>
      <xdr:rowOff>122872</xdr:rowOff>
    </xdr:from>
    <xdr:to>
      <xdr:col>7</xdr:col>
      <xdr:colOff>472440</xdr:colOff>
      <xdr:row>8</xdr:row>
      <xdr:rowOff>205740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85CEA8D0-DA14-0D4C-07D2-28FB765AE537}"/>
            </a:ext>
          </a:extLst>
        </xdr:cNvPr>
        <xdr:cNvSpPr/>
      </xdr:nvSpPr>
      <xdr:spPr>
        <a:xfrm>
          <a:off x="6993254" y="2050732"/>
          <a:ext cx="794386" cy="319088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762000</xdr:colOff>
      <xdr:row>38</xdr:row>
      <xdr:rowOff>22860</xdr:rowOff>
    </xdr:from>
    <xdr:to>
      <xdr:col>1</xdr:col>
      <xdr:colOff>777240</xdr:colOff>
      <xdr:row>46</xdr:row>
      <xdr:rowOff>5715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5C01D2C7-CB56-461B-A42E-2697B4A92EAA}"/>
            </a:ext>
          </a:extLst>
        </xdr:cNvPr>
        <xdr:cNvCxnSpPr/>
      </xdr:nvCxnSpPr>
      <xdr:spPr>
        <a:xfrm flipH="1">
          <a:off x="1981200" y="9083040"/>
          <a:ext cx="15240" cy="175069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4CDB0-F3AF-41F5-87C3-AB463CAFF3C9}">
  <dimension ref="A1:Q17"/>
  <sheetViews>
    <sheetView tabSelected="1" workbookViewId="0">
      <selection activeCell="I14" sqref="I14"/>
    </sheetView>
  </sheetViews>
  <sheetFormatPr defaultRowHeight="18"/>
  <cols>
    <col min="1" max="1" width="17.5" customWidth="1"/>
    <col min="4" max="4" width="9.33203125" bestFit="1" customWidth="1"/>
    <col min="8" max="8" width="11.33203125" bestFit="1" customWidth="1"/>
    <col min="14" max="14" width="11.33203125" bestFit="1" customWidth="1"/>
  </cols>
  <sheetData>
    <row r="1" spans="1:17">
      <c r="M1" s="9"/>
    </row>
    <row r="2" spans="1:17" s="2" customFormat="1" ht="39">
      <c r="A2" s="24" t="s">
        <v>130</v>
      </c>
      <c r="B2" s="25" t="s">
        <v>0</v>
      </c>
      <c r="C2" s="26" t="s">
        <v>1</v>
      </c>
      <c r="D2" s="26" t="s">
        <v>22</v>
      </c>
      <c r="E2" s="26" t="s">
        <v>2</v>
      </c>
      <c r="F2" s="26" t="s">
        <v>3</v>
      </c>
      <c r="G2" s="26" t="s">
        <v>4</v>
      </c>
      <c r="H2" s="26" t="s">
        <v>5</v>
      </c>
      <c r="I2" s="27" t="s">
        <v>6</v>
      </c>
      <c r="J2" s="27" t="s">
        <v>7</v>
      </c>
      <c r="K2" s="26" t="s">
        <v>8</v>
      </c>
      <c r="L2" s="26" t="s">
        <v>9</v>
      </c>
      <c r="M2" s="28" t="s">
        <v>10</v>
      </c>
      <c r="O2" s="1" t="s">
        <v>132</v>
      </c>
    </row>
    <row r="3" spans="1:17" s="10" customFormat="1" ht="20" customHeight="1">
      <c r="A3" s="29" t="s">
        <v>131</v>
      </c>
      <c r="B3" s="30">
        <v>20.5</v>
      </c>
      <c r="C3" s="32">
        <v>1</v>
      </c>
      <c r="D3" s="34">
        <v>65.52</v>
      </c>
      <c r="E3" s="34">
        <f>1-0.8787</f>
        <v>0.12129999999999996</v>
      </c>
      <c r="F3" s="31">
        <v>1.4</v>
      </c>
      <c r="G3" s="99">
        <v>0.30499999999999999</v>
      </c>
      <c r="H3" s="35">
        <v>3.6665999999999999</v>
      </c>
      <c r="I3" s="36">
        <v>4.7199999999999999E-2</v>
      </c>
      <c r="J3" s="36">
        <v>2.7900000000000001E-2</v>
      </c>
      <c r="K3" s="33">
        <v>1.5</v>
      </c>
      <c r="L3" s="32">
        <v>1</v>
      </c>
      <c r="M3" s="40">
        <f>B3*C3*D3*E3*F3*G3*H3*(I3+J3)*K3*L3</f>
        <v>28.734996982443846</v>
      </c>
      <c r="O3" s="11">
        <f>B3*D3</f>
        <v>1343.1599999999999</v>
      </c>
    </row>
    <row r="4" spans="1:17" s="10" customFormat="1" ht="20" customHeight="1">
      <c r="A4" s="29" t="s">
        <v>11</v>
      </c>
      <c r="B4" s="30">
        <v>10.97</v>
      </c>
      <c r="C4" s="32">
        <v>1</v>
      </c>
      <c r="D4" s="34">
        <v>94.661000000000001</v>
      </c>
      <c r="E4" s="34">
        <f>1-0.802</f>
        <v>0.19799999999999995</v>
      </c>
      <c r="F4" s="33">
        <v>1.17</v>
      </c>
      <c r="G4" s="36">
        <v>0.37490000000000001</v>
      </c>
      <c r="H4" s="35">
        <v>3.6665999999999999</v>
      </c>
      <c r="I4" s="36">
        <v>4.7199999999999999E-2</v>
      </c>
      <c r="J4" s="36">
        <v>5.28E-2</v>
      </c>
      <c r="K4" s="33">
        <v>1.5</v>
      </c>
      <c r="L4" s="32">
        <v>1</v>
      </c>
      <c r="M4" s="40">
        <f>B4*C4*D4*E4*F4*G4*H4*(I4+J4)*K4*L4</f>
        <v>49.601978665082214</v>
      </c>
      <c r="O4" s="11">
        <f>B4*D4</f>
        <v>1038.4311700000001</v>
      </c>
      <c r="Q4" s="10">
        <v>1</v>
      </c>
    </row>
    <row r="5" spans="1:17" s="10" customFormat="1" ht="20" customHeight="1">
      <c r="A5" s="29" t="s">
        <v>12</v>
      </c>
      <c r="B5" s="30">
        <v>1.4806999999999999</v>
      </c>
      <c r="C5" s="32">
        <v>1</v>
      </c>
      <c r="D5" s="34">
        <v>152.5</v>
      </c>
      <c r="E5" s="37">
        <f>1-0.8765</f>
        <v>0.12350000000000005</v>
      </c>
      <c r="F5" s="33">
        <v>1.1000000000000001</v>
      </c>
      <c r="G5" s="36">
        <v>0.25990000000000002</v>
      </c>
      <c r="H5" s="35">
        <v>3.6665999999999999</v>
      </c>
      <c r="I5" s="36">
        <v>4.7199999999999999E-2</v>
      </c>
      <c r="J5" s="36">
        <v>4.99E-2</v>
      </c>
      <c r="K5" s="33">
        <v>1.5</v>
      </c>
      <c r="L5" s="32">
        <v>1</v>
      </c>
      <c r="M5" s="40">
        <f>B5*C5*D5*E5*F5*G5*H5*(I5+J5)*K5*L5</f>
        <v>4.2577177236899146</v>
      </c>
      <c r="O5" s="11">
        <f>B5*D5</f>
        <v>225.80674999999999</v>
      </c>
    </row>
    <row r="6" spans="1:17" s="2" customFormat="1" ht="20" customHeight="1">
      <c r="B6" s="3"/>
      <c r="C6" s="4"/>
      <c r="D6" s="4"/>
      <c r="E6" s="5"/>
      <c r="F6" s="5"/>
      <c r="G6" s="5"/>
      <c r="H6" s="5"/>
      <c r="I6" s="5"/>
      <c r="J6" s="5"/>
      <c r="K6" s="5"/>
      <c r="L6" s="43" t="s">
        <v>133</v>
      </c>
      <c r="M6" s="34">
        <f>SUM(M3:M5)</f>
        <v>82.594693371215982</v>
      </c>
      <c r="O6" s="6"/>
    </row>
    <row r="7" spans="1:17" s="2" customFormat="1" ht="20" customHeight="1">
      <c r="A7" s="10" t="s">
        <v>13</v>
      </c>
      <c r="D7" s="4"/>
      <c r="E7" s="7"/>
      <c r="F7" s="5"/>
      <c r="G7" s="7"/>
      <c r="H7" s="7"/>
      <c r="I7" s="7"/>
      <c r="J7" s="7"/>
      <c r="K7" s="7"/>
      <c r="L7" s="7"/>
      <c r="M7" s="100"/>
      <c r="O7" s="6"/>
    </row>
    <row r="8" spans="1:17" s="10" customFormat="1" ht="20" customHeight="1">
      <c r="A8" s="29" t="s">
        <v>131</v>
      </c>
      <c r="B8" s="31">
        <v>0</v>
      </c>
      <c r="C8" s="32">
        <v>1</v>
      </c>
      <c r="D8" s="33">
        <v>65.52</v>
      </c>
      <c r="E8" s="34">
        <f>1-0.8787</f>
        <v>0.12129999999999996</v>
      </c>
      <c r="F8" s="31">
        <v>1.4</v>
      </c>
      <c r="G8" s="36">
        <v>0.30499999999999999</v>
      </c>
      <c r="H8" s="35">
        <v>3.6665999999999999</v>
      </c>
      <c r="I8" s="36">
        <v>4.7199999999999999E-2</v>
      </c>
      <c r="J8" s="36">
        <v>2.7900000000000001E-2</v>
      </c>
      <c r="K8" s="33">
        <v>1.5</v>
      </c>
      <c r="L8" s="32">
        <v>1</v>
      </c>
      <c r="M8" s="40">
        <f>B8*C8*D8*E8*F8*G8*H8*(I8+J8)*K8*L8</f>
        <v>0</v>
      </c>
      <c r="O8" s="11">
        <f>B8*D8</f>
        <v>0</v>
      </c>
    </row>
    <row r="9" spans="1:17" s="10" customFormat="1" ht="20" customHeight="1">
      <c r="A9" s="29" t="s">
        <v>11</v>
      </c>
      <c r="B9" s="31">
        <v>0.1</v>
      </c>
      <c r="C9" s="32">
        <v>1</v>
      </c>
      <c r="D9" s="33">
        <v>94.661000000000001</v>
      </c>
      <c r="E9" s="34">
        <f>1-0.802</f>
        <v>0.19799999999999995</v>
      </c>
      <c r="F9" s="33">
        <v>1.17</v>
      </c>
      <c r="G9" s="36">
        <v>0.37490000000000001</v>
      </c>
      <c r="H9" s="35">
        <v>3.6665999999999999</v>
      </c>
      <c r="I9" s="36">
        <v>4.7199999999999999E-2</v>
      </c>
      <c r="J9" s="36">
        <v>5.28E-2</v>
      </c>
      <c r="K9" s="33">
        <v>1.5</v>
      </c>
      <c r="L9" s="32">
        <v>1</v>
      </c>
      <c r="M9" s="40">
        <f>B9*C9*D9*E9*F9*G9*H9*(I9+J9)*K9*L9</f>
        <v>0.45216024307276415</v>
      </c>
      <c r="O9" s="11">
        <f>B9*D9</f>
        <v>9.4661000000000008</v>
      </c>
    </row>
    <row r="10" spans="1:17" s="10" customFormat="1" ht="20" customHeight="1">
      <c r="A10" s="29" t="s">
        <v>12</v>
      </c>
      <c r="B10" s="31">
        <v>0</v>
      </c>
      <c r="C10" s="32">
        <v>1</v>
      </c>
      <c r="D10" s="33">
        <v>152.5</v>
      </c>
      <c r="E10" s="37">
        <f>1-0.8765</f>
        <v>0.12350000000000005</v>
      </c>
      <c r="F10" s="33">
        <v>1.1000000000000001</v>
      </c>
      <c r="G10" s="36">
        <v>0.25990000000000002</v>
      </c>
      <c r="H10" s="35">
        <v>3.6665999999999999</v>
      </c>
      <c r="I10" s="36">
        <v>4.7199999999999999E-2</v>
      </c>
      <c r="J10" s="36">
        <v>4.99E-2</v>
      </c>
      <c r="K10" s="33">
        <v>1.5</v>
      </c>
      <c r="L10" s="32">
        <v>1</v>
      </c>
      <c r="M10" s="40">
        <f>B10*C10*D10*E10*F10*G10*H10*(I10+J10)*K10*L10</f>
        <v>0</v>
      </c>
      <c r="O10" s="11">
        <f>B10*D10</f>
        <v>0</v>
      </c>
    </row>
    <row r="11" spans="1:17" s="2" customFormat="1" ht="20" customHeight="1">
      <c r="B11" s="4"/>
      <c r="C11" s="4"/>
      <c r="D11" s="4"/>
      <c r="E11" s="4"/>
      <c r="F11" s="4"/>
      <c r="G11" s="4"/>
      <c r="H11" s="4"/>
      <c r="I11" s="4"/>
      <c r="J11" s="4"/>
      <c r="K11" s="4"/>
      <c r="L11" s="43" t="s">
        <v>133</v>
      </c>
      <c r="M11" s="40">
        <f>M9+M8+M10</f>
        <v>0.45216024307276415</v>
      </c>
    </row>
    <row r="12" spans="1:17" s="2" customFormat="1" ht="52">
      <c r="B12" s="38" t="s">
        <v>14</v>
      </c>
      <c r="C12" s="1" t="s">
        <v>15</v>
      </c>
      <c r="D12" s="39" t="s">
        <v>16</v>
      </c>
      <c r="F12" s="101"/>
      <c r="G12" s="102"/>
      <c r="H12" s="103"/>
    </row>
    <row r="13" spans="1:17" s="10" customFormat="1" ht="20" customHeight="1">
      <c r="A13" s="29" t="s">
        <v>131</v>
      </c>
      <c r="B13" s="40">
        <f>M3-M8</f>
        <v>28.734996982443846</v>
      </c>
      <c r="C13" s="41">
        <v>4.3999999999999997E-2</v>
      </c>
      <c r="D13" s="41">
        <f>B13-C13</f>
        <v>28.690996982443846</v>
      </c>
      <c r="F13" s="104"/>
      <c r="G13" s="105"/>
      <c r="H13" s="105"/>
    </row>
    <row r="14" spans="1:17" s="10" customFormat="1" ht="20" customHeight="1">
      <c r="A14" s="29" t="s">
        <v>11</v>
      </c>
      <c r="B14" s="40">
        <f>M4-M9</f>
        <v>49.149818422009453</v>
      </c>
      <c r="C14" s="41">
        <v>4.3999999999999997E-2</v>
      </c>
      <c r="D14" s="41">
        <f>B14-C14</f>
        <v>49.105818422009456</v>
      </c>
      <c r="F14" s="104"/>
      <c r="G14" s="105"/>
      <c r="H14" s="105"/>
    </row>
    <row r="15" spans="1:17" s="10" customFormat="1" ht="20" customHeight="1">
      <c r="A15" s="29" t="s">
        <v>12</v>
      </c>
      <c r="B15" s="40">
        <f>M5-M10</f>
        <v>4.2577177236899146</v>
      </c>
      <c r="C15" s="41">
        <v>0</v>
      </c>
      <c r="D15" s="41">
        <f>B15-C15</f>
        <v>4.2577177236899146</v>
      </c>
      <c r="F15" s="104"/>
      <c r="G15" s="105"/>
      <c r="H15" s="105"/>
    </row>
    <row r="16" spans="1:17" s="10" customFormat="1" ht="20" customHeight="1">
      <c r="A16" s="29" t="s">
        <v>17</v>
      </c>
      <c r="B16" s="40">
        <f>SUM(B13:B15)</f>
        <v>82.142533128143214</v>
      </c>
      <c r="C16" s="41">
        <v>0.06</v>
      </c>
      <c r="D16" s="42">
        <f>B16-C16</f>
        <v>82.082533128143211</v>
      </c>
      <c r="F16" s="104"/>
      <c r="G16" s="105"/>
      <c r="H16" s="106"/>
    </row>
    <row r="17" spans="3:3">
      <c r="C17" s="8"/>
    </row>
  </sheetData>
  <phoneticPr fontId="1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B49F2-E112-4009-94CC-2F576D030948}">
  <dimension ref="A1:L55"/>
  <sheetViews>
    <sheetView topLeftCell="A44" workbookViewId="0">
      <selection activeCell="L32" sqref="A2:L32"/>
    </sheetView>
  </sheetViews>
  <sheetFormatPr defaultRowHeight="18"/>
  <cols>
    <col min="1" max="1" width="12" customWidth="1"/>
    <col min="2" max="2" width="8.33203125" customWidth="1"/>
    <col min="4" max="4" width="9.4140625" bestFit="1" customWidth="1"/>
    <col min="6" max="6" width="9.4140625" bestFit="1" customWidth="1"/>
    <col min="8" max="8" width="8.75" bestFit="1" customWidth="1"/>
    <col min="10" max="10" width="9.4140625" bestFit="1" customWidth="1"/>
    <col min="12" max="12" width="17.58203125" customWidth="1"/>
  </cols>
  <sheetData>
    <row r="1" spans="1:11" ht="18.5" thickBot="1">
      <c r="A1" s="97" t="s">
        <v>161</v>
      </c>
      <c r="B1" s="97"/>
      <c r="C1" s="97"/>
      <c r="D1" s="97"/>
    </row>
    <row r="2" spans="1:11">
      <c r="A2" s="111" t="s">
        <v>180</v>
      </c>
      <c r="B2" s="113"/>
      <c r="C2" s="111" t="s">
        <v>181</v>
      </c>
      <c r="D2" s="113"/>
      <c r="E2" s="111" t="s">
        <v>182</v>
      </c>
      <c r="F2" s="113"/>
      <c r="G2" s="111" t="s">
        <v>149</v>
      </c>
      <c r="H2" s="113"/>
      <c r="I2" s="111" t="s">
        <v>183</v>
      </c>
      <c r="J2" s="112"/>
      <c r="K2" s="15"/>
    </row>
    <row r="3" spans="1:11">
      <c r="A3" s="16" t="s">
        <v>47</v>
      </c>
      <c r="B3" s="17" t="s">
        <v>48</v>
      </c>
      <c r="C3" s="16" t="s">
        <v>47</v>
      </c>
      <c r="D3" s="17" t="s">
        <v>48</v>
      </c>
      <c r="E3" s="16" t="s">
        <v>47</v>
      </c>
      <c r="F3" s="17" t="s">
        <v>48</v>
      </c>
      <c r="G3" s="16" t="s">
        <v>47</v>
      </c>
      <c r="H3" s="17" t="s">
        <v>48</v>
      </c>
      <c r="I3" s="93" t="s">
        <v>47</v>
      </c>
      <c r="J3" s="19" t="s">
        <v>48</v>
      </c>
      <c r="K3" s="15"/>
    </row>
    <row r="4" spans="1:11">
      <c r="A4" s="16" t="s">
        <v>53</v>
      </c>
      <c r="B4" s="17">
        <v>109.8</v>
      </c>
      <c r="C4" s="18" t="s">
        <v>49</v>
      </c>
      <c r="D4" s="17">
        <v>180.3</v>
      </c>
      <c r="E4" s="16" t="s">
        <v>50</v>
      </c>
      <c r="F4" s="17">
        <v>174.8</v>
      </c>
      <c r="G4" s="16" t="s">
        <v>51</v>
      </c>
      <c r="H4" s="17">
        <v>20.9</v>
      </c>
      <c r="I4" s="16" t="s">
        <v>52</v>
      </c>
      <c r="J4" s="94">
        <v>145.19999999999999</v>
      </c>
      <c r="K4" s="15"/>
    </row>
    <row r="5" spans="1:11">
      <c r="A5" s="16" t="s">
        <v>58</v>
      </c>
      <c r="B5" s="17">
        <v>132</v>
      </c>
      <c r="C5" s="18" t="s">
        <v>54</v>
      </c>
      <c r="D5" s="17">
        <v>198</v>
      </c>
      <c r="E5" s="16" t="s">
        <v>55</v>
      </c>
      <c r="F5" s="17">
        <v>121.6</v>
      </c>
      <c r="G5" s="16" t="s">
        <v>56</v>
      </c>
      <c r="H5" s="17">
        <v>35.9</v>
      </c>
      <c r="I5" s="16" t="s">
        <v>57</v>
      </c>
      <c r="J5" s="19">
        <v>307</v>
      </c>
      <c r="K5" s="15"/>
    </row>
    <row r="6" spans="1:11">
      <c r="A6" s="16" t="s">
        <v>63</v>
      </c>
      <c r="B6" s="17">
        <v>265.2</v>
      </c>
      <c r="C6" s="18" t="s">
        <v>59</v>
      </c>
      <c r="D6" s="17">
        <v>268.2</v>
      </c>
      <c r="E6" s="16" t="s">
        <v>60</v>
      </c>
      <c r="F6" s="17">
        <v>130.6</v>
      </c>
      <c r="G6" s="16" t="s">
        <v>61</v>
      </c>
      <c r="H6" s="17">
        <v>27.4</v>
      </c>
      <c r="I6" s="16" t="s">
        <v>62</v>
      </c>
      <c r="J6" s="19">
        <v>306.3</v>
      </c>
      <c r="K6" s="15"/>
    </row>
    <row r="7" spans="1:11">
      <c r="A7" s="16" t="s">
        <v>68</v>
      </c>
      <c r="B7" s="17">
        <v>222.5</v>
      </c>
      <c r="C7" s="18" t="s">
        <v>64</v>
      </c>
      <c r="D7" s="17">
        <v>213.8</v>
      </c>
      <c r="E7" s="16" t="s">
        <v>65</v>
      </c>
      <c r="F7" s="17">
        <v>234.3</v>
      </c>
      <c r="G7" s="16" t="s">
        <v>66</v>
      </c>
      <c r="H7" s="17">
        <v>19.7</v>
      </c>
      <c r="I7" s="16" t="s">
        <v>67</v>
      </c>
      <c r="J7" s="19">
        <v>272.10000000000002</v>
      </c>
      <c r="K7" s="15"/>
    </row>
    <row r="8" spans="1:11">
      <c r="A8" s="16" t="s">
        <v>73</v>
      </c>
      <c r="B8" s="17">
        <v>155.5</v>
      </c>
      <c r="C8" s="18" t="s">
        <v>69</v>
      </c>
      <c r="D8" s="17">
        <v>525</v>
      </c>
      <c r="E8" s="16" t="s">
        <v>70</v>
      </c>
      <c r="F8" s="17">
        <v>258.89999999999998</v>
      </c>
      <c r="G8" s="16" t="s">
        <v>71</v>
      </c>
      <c r="H8" s="17">
        <v>21.9</v>
      </c>
      <c r="I8" s="16" t="s">
        <v>72</v>
      </c>
      <c r="J8" s="19">
        <v>320.3</v>
      </c>
      <c r="K8" s="15"/>
    </row>
    <row r="9" spans="1:11">
      <c r="A9" s="16" t="s">
        <v>78</v>
      </c>
      <c r="B9" s="17">
        <v>77</v>
      </c>
      <c r="C9" s="18" t="s">
        <v>74</v>
      </c>
      <c r="D9" s="17">
        <v>95</v>
      </c>
      <c r="E9" s="16" t="s">
        <v>75</v>
      </c>
      <c r="F9" s="17">
        <v>75</v>
      </c>
      <c r="G9" s="16" t="s">
        <v>76</v>
      </c>
      <c r="H9" s="17">
        <v>20</v>
      </c>
      <c r="I9" s="16" t="s">
        <v>77</v>
      </c>
      <c r="J9" s="19">
        <v>75</v>
      </c>
      <c r="K9" s="15"/>
    </row>
    <row r="10" spans="1:11">
      <c r="A10" s="16" t="s">
        <v>83</v>
      </c>
      <c r="B10" s="17">
        <v>66</v>
      </c>
      <c r="C10" s="18" t="s">
        <v>79</v>
      </c>
      <c r="D10" s="17">
        <v>185</v>
      </c>
      <c r="E10" s="16" t="s">
        <v>80</v>
      </c>
      <c r="F10" s="17">
        <v>98</v>
      </c>
      <c r="G10" s="16" t="s">
        <v>81</v>
      </c>
      <c r="H10" s="17">
        <v>37</v>
      </c>
      <c r="I10" s="16" t="s">
        <v>82</v>
      </c>
      <c r="J10" s="19">
        <v>70</v>
      </c>
      <c r="K10" s="15"/>
    </row>
    <row r="11" spans="1:11">
      <c r="A11" s="16" t="s">
        <v>87</v>
      </c>
      <c r="B11" s="17">
        <v>82</v>
      </c>
      <c r="C11" s="16"/>
      <c r="D11" s="17"/>
      <c r="E11" s="16" t="s">
        <v>84</v>
      </c>
      <c r="F11" s="17">
        <v>86</v>
      </c>
      <c r="G11" s="16" t="s">
        <v>85</v>
      </c>
      <c r="H11" s="17">
        <v>24</v>
      </c>
      <c r="I11" s="16" t="s">
        <v>86</v>
      </c>
      <c r="J11" s="19">
        <v>80</v>
      </c>
      <c r="K11" s="15"/>
    </row>
    <row r="12" spans="1:11">
      <c r="A12" s="16" t="s">
        <v>91</v>
      </c>
      <c r="B12" s="17">
        <v>94</v>
      </c>
      <c r="C12" s="16"/>
      <c r="D12" s="17"/>
      <c r="E12" s="16" t="s">
        <v>88</v>
      </c>
      <c r="F12" s="17">
        <v>70</v>
      </c>
      <c r="G12" s="16" t="s">
        <v>89</v>
      </c>
      <c r="H12" s="17">
        <v>16</v>
      </c>
      <c r="I12" s="16" t="s">
        <v>90</v>
      </c>
      <c r="J12" s="19">
        <v>64</v>
      </c>
      <c r="K12" s="15"/>
    </row>
    <row r="13" spans="1:11">
      <c r="A13" s="16" t="s">
        <v>95</v>
      </c>
      <c r="B13" s="17">
        <v>92</v>
      </c>
      <c r="C13" s="16"/>
      <c r="D13" s="17"/>
      <c r="E13" s="16" t="s">
        <v>92</v>
      </c>
      <c r="F13" s="17">
        <v>45</v>
      </c>
      <c r="G13" s="16" t="s">
        <v>93</v>
      </c>
      <c r="H13" s="17">
        <v>26</v>
      </c>
      <c r="I13" s="16" t="s">
        <v>94</v>
      </c>
      <c r="J13" s="19">
        <v>100</v>
      </c>
      <c r="K13" s="15"/>
    </row>
    <row r="14" spans="1:11">
      <c r="A14" s="16" t="s">
        <v>98</v>
      </c>
      <c r="B14" s="17">
        <v>82</v>
      </c>
      <c r="C14" s="16"/>
      <c r="D14" s="17"/>
      <c r="E14" s="16"/>
      <c r="F14" s="17"/>
      <c r="G14" s="16" t="s">
        <v>96</v>
      </c>
      <c r="H14" s="17">
        <v>25</v>
      </c>
      <c r="I14" s="16" t="s">
        <v>97</v>
      </c>
      <c r="J14" s="19">
        <v>58</v>
      </c>
      <c r="K14" s="15"/>
    </row>
    <row r="15" spans="1:11">
      <c r="A15" s="16" t="s">
        <v>100</v>
      </c>
      <c r="B15" s="17">
        <v>83</v>
      </c>
      <c r="C15" s="16"/>
      <c r="D15" s="17"/>
      <c r="E15" s="16"/>
      <c r="F15" s="17"/>
      <c r="G15" s="16"/>
      <c r="H15" s="17"/>
      <c r="I15" s="16" t="s">
        <v>99</v>
      </c>
      <c r="J15" s="19">
        <v>53</v>
      </c>
      <c r="K15" s="15"/>
    </row>
    <row r="16" spans="1:11">
      <c r="A16" s="16" t="s">
        <v>102</v>
      </c>
      <c r="B16" s="17">
        <v>76</v>
      </c>
      <c r="C16" s="16"/>
      <c r="D16" s="17"/>
      <c r="E16" s="16"/>
      <c r="F16" s="17"/>
      <c r="G16" s="16"/>
      <c r="H16" s="17"/>
      <c r="I16" s="16" t="s">
        <v>101</v>
      </c>
      <c r="J16" s="19">
        <v>90</v>
      </c>
      <c r="K16" s="15"/>
    </row>
    <row r="17" spans="1:12">
      <c r="A17" s="16" t="s">
        <v>104</v>
      </c>
      <c r="B17" s="17">
        <v>77</v>
      </c>
      <c r="C17" s="16"/>
      <c r="D17" s="17"/>
      <c r="E17" s="16"/>
      <c r="F17" s="17"/>
      <c r="G17" s="16"/>
      <c r="H17" s="17"/>
      <c r="I17" s="16" t="s">
        <v>103</v>
      </c>
      <c r="J17" s="19">
        <v>90</v>
      </c>
      <c r="K17" s="15"/>
    </row>
    <row r="18" spans="1:12">
      <c r="A18" s="16" t="s">
        <v>106</v>
      </c>
      <c r="B18" s="17">
        <v>80</v>
      </c>
      <c r="C18" s="16"/>
      <c r="D18" s="17"/>
      <c r="E18" s="16"/>
      <c r="F18" s="17"/>
      <c r="G18" s="16"/>
      <c r="H18" s="17"/>
      <c r="I18" s="16" t="s">
        <v>105</v>
      </c>
      <c r="J18" s="19">
        <v>79</v>
      </c>
      <c r="K18" s="15"/>
    </row>
    <row r="19" spans="1:12">
      <c r="A19" s="16" t="s">
        <v>108</v>
      </c>
      <c r="B19" s="17">
        <v>100</v>
      </c>
      <c r="C19" s="16"/>
      <c r="D19" s="17"/>
      <c r="E19" s="16"/>
      <c r="F19" s="17"/>
      <c r="G19" s="16"/>
      <c r="H19" s="17"/>
      <c r="I19" s="16" t="s">
        <v>107</v>
      </c>
      <c r="J19" s="19">
        <v>70</v>
      </c>
      <c r="K19" s="15"/>
    </row>
    <row r="20" spans="1:12">
      <c r="A20" s="16" t="s">
        <v>110</v>
      </c>
      <c r="B20" s="17">
        <v>90</v>
      </c>
      <c r="C20" s="16"/>
      <c r="D20" s="17"/>
      <c r="E20" s="16"/>
      <c r="F20" s="17"/>
      <c r="G20" s="16"/>
      <c r="H20" s="17"/>
      <c r="I20" s="16" t="s">
        <v>109</v>
      </c>
      <c r="J20" s="19">
        <v>50</v>
      </c>
      <c r="K20" s="15"/>
    </row>
    <row r="21" spans="1:12">
      <c r="A21" s="16" t="s">
        <v>111</v>
      </c>
      <c r="B21" s="17">
        <v>70</v>
      </c>
      <c r="C21" s="16"/>
      <c r="D21" s="17"/>
      <c r="E21" s="16"/>
      <c r="F21" s="17"/>
      <c r="G21" s="16"/>
      <c r="H21" s="17"/>
      <c r="I21" s="16"/>
      <c r="J21" s="19"/>
      <c r="K21" s="15"/>
    </row>
    <row r="22" spans="1:12">
      <c r="A22" s="16" t="s">
        <v>112</v>
      </c>
      <c r="B22" s="17">
        <v>83</v>
      </c>
      <c r="C22" s="16"/>
      <c r="D22" s="17"/>
      <c r="E22" s="16"/>
      <c r="F22" s="17"/>
      <c r="G22" s="16"/>
      <c r="H22" s="17"/>
      <c r="I22" s="16"/>
      <c r="J22" s="19"/>
      <c r="K22" s="15"/>
    </row>
    <row r="23" spans="1:12">
      <c r="A23" s="16" t="s">
        <v>113</v>
      </c>
      <c r="B23" s="17">
        <v>85</v>
      </c>
      <c r="C23" s="16"/>
      <c r="D23" s="17"/>
      <c r="E23" s="16"/>
      <c r="F23" s="17"/>
      <c r="G23" s="16"/>
      <c r="H23" s="17"/>
      <c r="I23" s="16"/>
      <c r="J23" s="19"/>
      <c r="K23" s="15"/>
    </row>
    <row r="24" spans="1:12">
      <c r="A24" s="16" t="s">
        <v>114</v>
      </c>
      <c r="B24" s="17">
        <v>93</v>
      </c>
      <c r="C24" s="16"/>
      <c r="D24" s="17"/>
      <c r="E24" s="16"/>
      <c r="F24" s="17"/>
      <c r="G24" s="16"/>
      <c r="H24" s="17"/>
      <c r="I24" s="16"/>
      <c r="J24" s="19"/>
      <c r="K24" s="15"/>
    </row>
    <row r="25" spans="1:12" ht="18.5" thickBot="1">
      <c r="A25" s="68" t="s">
        <v>115</v>
      </c>
      <c r="B25" s="69">
        <v>60</v>
      </c>
      <c r="C25" s="68"/>
      <c r="D25" s="69"/>
      <c r="E25" s="68"/>
      <c r="F25" s="69"/>
      <c r="G25" s="68"/>
      <c r="H25" s="69"/>
      <c r="I25" s="68"/>
      <c r="J25" s="70"/>
      <c r="K25" s="15"/>
    </row>
    <row r="26" spans="1:12" ht="19" thickTop="1" thickBot="1">
      <c r="A26" s="65" t="s">
        <v>116</v>
      </c>
      <c r="B26" s="66">
        <f>SUM(B4:B25)</f>
        <v>2275</v>
      </c>
      <c r="C26" s="124"/>
      <c r="D26" s="127">
        <f>SUM(D4:D25)</f>
        <v>1665.3</v>
      </c>
      <c r="E26" s="128"/>
      <c r="F26" s="127">
        <f>SUM(F4:F25)</f>
        <v>1294.1999999999998</v>
      </c>
      <c r="G26" s="128"/>
      <c r="H26" s="127">
        <f>SUM(H4:H25)</f>
        <v>273.79999999999995</v>
      </c>
      <c r="I26" s="128"/>
      <c r="J26" s="129">
        <f>SUM(J4:J25)</f>
        <v>2229.8999999999996</v>
      </c>
      <c r="K26" s="15"/>
    </row>
    <row r="27" spans="1:12" ht="18.5" thickBot="1">
      <c r="A27" s="44" t="s">
        <v>117</v>
      </c>
      <c r="B27" s="45">
        <f>B26/1000</f>
        <v>2.2749999999999999</v>
      </c>
      <c r="C27" s="125"/>
      <c r="D27" s="126">
        <f>D26/1000</f>
        <v>1.6653</v>
      </c>
      <c r="E27" s="125"/>
      <c r="F27" s="126">
        <f>F26/1000</f>
        <v>1.2941999999999998</v>
      </c>
      <c r="G27" s="125"/>
      <c r="H27" s="126">
        <f>H26/1000</f>
        <v>0.27379999999999993</v>
      </c>
      <c r="I27" s="125"/>
      <c r="J27" s="126">
        <f>J26/1000</f>
        <v>2.2298999999999998</v>
      </c>
      <c r="K27" s="15"/>
    </row>
    <row r="28" spans="1:12" ht="18.5" thickBot="1">
      <c r="A28" s="95" t="s">
        <v>118</v>
      </c>
      <c r="B28" s="120">
        <f>B27*4</f>
        <v>9.1</v>
      </c>
      <c r="C28" s="121"/>
      <c r="D28" s="120">
        <f>D27*4</f>
        <v>6.6612</v>
      </c>
      <c r="E28" s="121"/>
      <c r="F28" s="120">
        <f>F27*4</f>
        <v>5.1767999999999992</v>
      </c>
      <c r="G28" s="121"/>
      <c r="H28" s="120">
        <f>H27*4</f>
        <v>1.0951999999999997</v>
      </c>
      <c r="I28" s="121"/>
      <c r="J28" s="120">
        <f>J27*4</f>
        <v>8.9195999999999991</v>
      </c>
      <c r="K28" s="15">
        <f>AVERAGE(B28:J28)</f>
        <v>6.1905599999999996</v>
      </c>
      <c r="L28" t="s">
        <v>153</v>
      </c>
    </row>
    <row r="29" spans="1:12" ht="18.5" thickBot="1">
      <c r="A29" s="95" t="s">
        <v>119</v>
      </c>
      <c r="B29" s="119">
        <f>10000*B28/1000</f>
        <v>91</v>
      </c>
      <c r="C29" s="122"/>
      <c r="D29" s="119">
        <f>10000*D28/1000</f>
        <v>66.611999999999995</v>
      </c>
      <c r="E29" s="122"/>
      <c r="F29" s="119">
        <f>10000*F28/1000</f>
        <v>51.767999999999994</v>
      </c>
      <c r="G29" s="122"/>
      <c r="H29" s="119">
        <f>10000*H28/1000</f>
        <v>10.951999999999998</v>
      </c>
      <c r="I29" s="122"/>
      <c r="J29" s="119">
        <f>10000*J28/1000</f>
        <v>89.195999999999984</v>
      </c>
      <c r="K29" s="15"/>
    </row>
    <row r="30" spans="1:12" ht="18.5" thickBot="1">
      <c r="A30" s="65" t="s">
        <v>120</v>
      </c>
      <c r="B30" s="67">
        <v>3.5</v>
      </c>
      <c r="C30" s="65"/>
      <c r="D30" s="123">
        <v>6.7</v>
      </c>
      <c r="E30" s="124"/>
      <c r="F30" s="123">
        <f>0.26+0.87+1.73+0.38</f>
        <v>3.2399999999999998</v>
      </c>
      <c r="G30" s="124"/>
      <c r="H30" s="123">
        <v>2.8</v>
      </c>
      <c r="I30" s="124"/>
      <c r="J30" s="123">
        <f>0.35+2.89+1.02</f>
        <v>4.26</v>
      </c>
      <c r="K30" s="130">
        <f>SUM(B30:J30)</f>
        <v>20.5</v>
      </c>
      <c r="L30" t="s">
        <v>155</v>
      </c>
    </row>
    <row r="31" spans="1:12" ht="18.5" thickBot="1">
      <c r="A31" s="65" t="s">
        <v>121</v>
      </c>
      <c r="B31" s="67">
        <f>B29*B30</f>
        <v>318.5</v>
      </c>
      <c r="C31" s="65"/>
      <c r="D31" s="123">
        <f>D29*D30</f>
        <v>446.30039999999997</v>
      </c>
      <c r="E31" s="124"/>
      <c r="F31" s="123">
        <f>F29*F30</f>
        <v>167.72831999999997</v>
      </c>
      <c r="G31" s="124"/>
      <c r="H31" s="123">
        <f>H29*H30</f>
        <v>30.665599999999994</v>
      </c>
      <c r="I31" s="124"/>
      <c r="J31" s="123">
        <f>J29*J30</f>
        <v>379.9749599999999</v>
      </c>
      <c r="K31" s="15">
        <f>SUM(B31:J31)</f>
        <v>1343.1692799999998</v>
      </c>
      <c r="L31" t="s">
        <v>154</v>
      </c>
    </row>
    <row r="32" spans="1:12" ht="23" thickBot="1">
      <c r="A32" s="15"/>
      <c r="B32" s="15"/>
      <c r="C32" s="15"/>
      <c r="D32" s="15"/>
      <c r="E32" s="15"/>
      <c r="F32" s="15"/>
      <c r="G32" s="15"/>
      <c r="H32" s="109" t="s">
        <v>156</v>
      </c>
      <c r="I32" s="109"/>
      <c r="J32" s="109"/>
      <c r="K32" s="92">
        <f>K31/K30</f>
        <v>65.520452682926816</v>
      </c>
    </row>
    <row r="33" spans="1:11" ht="18.5" thickTop="1">
      <c r="A33" s="15" t="s">
        <v>137</v>
      </c>
      <c r="D33" s="15"/>
      <c r="E33" s="15"/>
      <c r="F33" s="15"/>
      <c r="G33" s="15"/>
      <c r="H33" s="15"/>
      <c r="I33" s="15"/>
      <c r="J33" s="15"/>
      <c r="K33" s="15"/>
    </row>
    <row r="34" spans="1:11">
      <c r="A34" s="12" t="s">
        <v>136</v>
      </c>
      <c r="B34" s="47" t="s">
        <v>157</v>
      </c>
      <c r="C34" s="47" t="s">
        <v>45</v>
      </c>
      <c r="D34" s="47" t="s">
        <v>46</v>
      </c>
      <c r="E34" s="46" t="s">
        <v>43</v>
      </c>
    </row>
    <row r="35" spans="1:11">
      <c r="A35" s="12" t="s">
        <v>140</v>
      </c>
      <c r="B35" s="12" t="s">
        <v>160</v>
      </c>
      <c r="C35" s="48">
        <v>767.75</v>
      </c>
      <c r="D35" s="48">
        <v>84.6</v>
      </c>
      <c r="E35" s="48">
        <f>(C35-D35)/C35*100</f>
        <v>88.980788016932593</v>
      </c>
    </row>
    <row r="36" spans="1:11">
      <c r="A36" s="12" t="s">
        <v>141</v>
      </c>
      <c r="B36" s="12" t="s">
        <v>160</v>
      </c>
      <c r="C36" s="48">
        <v>647.4</v>
      </c>
      <c r="D36" s="48">
        <v>84.63</v>
      </c>
      <c r="E36" s="48">
        <f t="shared" ref="E36:E41" si="0">(C36-D36)/C36*100</f>
        <v>86.92771084337349</v>
      </c>
    </row>
    <row r="37" spans="1:11">
      <c r="A37" s="12" t="s">
        <v>142</v>
      </c>
      <c r="B37" s="12" t="s">
        <v>160</v>
      </c>
      <c r="C37" s="48">
        <v>622.5</v>
      </c>
      <c r="D37" s="48">
        <v>75.31</v>
      </c>
      <c r="E37" s="48">
        <f t="shared" si="0"/>
        <v>87.902008032128521</v>
      </c>
    </row>
    <row r="38" spans="1:11">
      <c r="A38" s="12" t="s">
        <v>143</v>
      </c>
      <c r="B38" s="12" t="s">
        <v>160</v>
      </c>
      <c r="C38" s="48">
        <v>207.5</v>
      </c>
      <c r="D38" s="48">
        <v>24.32</v>
      </c>
      <c r="E38" s="48">
        <f t="shared" si="0"/>
        <v>88.279518072289164</v>
      </c>
    </row>
    <row r="39" spans="1:11">
      <c r="A39" s="12" t="s">
        <v>144</v>
      </c>
      <c r="B39" s="12" t="s">
        <v>160</v>
      </c>
      <c r="C39" s="48">
        <v>269.75</v>
      </c>
      <c r="D39" s="48">
        <v>33.96</v>
      </c>
      <c r="E39" s="48">
        <f t="shared" si="0"/>
        <v>87.410565338276186</v>
      </c>
    </row>
    <row r="40" spans="1:11">
      <c r="A40" s="12" t="s">
        <v>145</v>
      </c>
      <c r="B40" s="12" t="s">
        <v>160</v>
      </c>
      <c r="C40" s="48">
        <v>311.25</v>
      </c>
      <c r="D40" s="48">
        <v>37.369999999999997</v>
      </c>
      <c r="E40" s="48">
        <f t="shared" si="0"/>
        <v>87.993574297188744</v>
      </c>
    </row>
    <row r="41" spans="1:11" ht="18.5" thickBot="1">
      <c r="A41" s="96" t="s">
        <v>146</v>
      </c>
      <c r="B41" s="96" t="s">
        <v>160</v>
      </c>
      <c r="C41" s="49">
        <v>249</v>
      </c>
      <c r="D41" s="49">
        <v>30.83</v>
      </c>
      <c r="E41" s="49">
        <f t="shared" si="0"/>
        <v>87.618473895582341</v>
      </c>
    </row>
    <row r="42" spans="1:11" ht="18.5" thickTop="1">
      <c r="A42" s="14" t="s">
        <v>44</v>
      </c>
      <c r="B42" s="13"/>
      <c r="C42" s="50">
        <f>AVERAGE(C35:C41)</f>
        <v>439.30714285714288</v>
      </c>
      <c r="D42" s="50">
        <f>AVERAGE(D35:D41)</f>
        <v>53.002857142857138</v>
      </c>
      <c r="E42" s="50">
        <f>AVERAGE(E35:E41)</f>
        <v>87.873234070824438</v>
      </c>
    </row>
    <row r="43" spans="1:11">
      <c r="D43" s="110" t="s">
        <v>162</v>
      </c>
      <c r="E43" s="110"/>
    </row>
    <row r="44" spans="1:11">
      <c r="A44" s="58" t="s">
        <v>138</v>
      </c>
      <c r="C44" s="110" t="s">
        <v>162</v>
      </c>
      <c r="D44" s="110"/>
    </row>
    <row r="45" spans="1:11">
      <c r="A45" s="46" t="s">
        <v>139</v>
      </c>
      <c r="B45" s="47" t="s">
        <v>157</v>
      </c>
      <c r="C45" s="46" t="s">
        <v>122</v>
      </c>
      <c r="D45" s="46" t="s">
        <v>123</v>
      </c>
      <c r="E45" s="46" t="s">
        <v>124</v>
      </c>
      <c r="F45" s="15"/>
    </row>
    <row r="46" spans="1:11">
      <c r="A46" s="46" t="s">
        <v>125</v>
      </c>
      <c r="B46" s="12" t="s">
        <v>158</v>
      </c>
      <c r="C46" s="51">
        <v>26.677822113037109</v>
      </c>
      <c r="D46" s="51">
        <v>29.535150527954102</v>
      </c>
      <c r="E46" s="51">
        <v>33.550498962402344</v>
      </c>
      <c r="F46" s="15"/>
    </row>
    <row r="47" spans="1:11">
      <c r="A47" s="46" t="s">
        <v>126</v>
      </c>
      <c r="B47" s="12" t="s">
        <v>159</v>
      </c>
      <c r="C47" s="51">
        <v>30.49266242980957</v>
      </c>
      <c r="D47" s="51">
        <v>26.233858108520508</v>
      </c>
      <c r="E47" s="51">
        <v>35.428009033203125</v>
      </c>
      <c r="F47" s="15"/>
    </row>
    <row r="48" spans="1:11" ht="18.5" thickBot="1">
      <c r="A48" s="52" t="s">
        <v>127</v>
      </c>
      <c r="B48" s="98" t="s">
        <v>160</v>
      </c>
      <c r="C48" s="53">
        <v>31.391130447387695</v>
      </c>
      <c r="D48" s="53">
        <v>26.824310302734375</v>
      </c>
      <c r="E48" s="53">
        <v>34.746715545654297</v>
      </c>
      <c r="F48" s="54" t="s">
        <v>128</v>
      </c>
      <c r="G48" t="s">
        <v>150</v>
      </c>
    </row>
    <row r="49" spans="1:7" ht="18.5" thickTop="1">
      <c r="A49" s="55" t="s">
        <v>129</v>
      </c>
      <c r="B49" s="13"/>
      <c r="C49" s="56">
        <f>AVERAGE(C46:C48)</f>
        <v>29.520538330078125</v>
      </c>
      <c r="D49" s="56">
        <f>AVERAGE(D46:D48)</f>
        <v>27.53110631306966</v>
      </c>
      <c r="E49" s="56">
        <f>AVERAGE(E46:E48)</f>
        <v>34.575074513753258</v>
      </c>
      <c r="F49" s="57">
        <f>AVERAGE(C49:E49)</f>
        <v>30.542239718967011</v>
      </c>
      <c r="G49" s="57">
        <f>AVERAGE(C49:D49)</f>
        <v>28.525822321573891</v>
      </c>
    </row>
    <row r="52" spans="1:7">
      <c r="A52" s="47"/>
      <c r="B52" s="46" t="s">
        <v>122</v>
      </c>
      <c r="C52" s="46" t="s">
        <v>123</v>
      </c>
      <c r="D52" s="46" t="s">
        <v>124</v>
      </c>
    </row>
    <row r="53" spans="1:7">
      <c r="A53" s="48" t="s">
        <v>129</v>
      </c>
      <c r="B53" s="48">
        <v>29.520538330078125</v>
      </c>
      <c r="C53" s="48">
        <v>27.53110631306966</v>
      </c>
      <c r="D53" s="48">
        <v>34.575074513753258</v>
      </c>
    </row>
    <row r="54" spans="1:7">
      <c r="A54" s="46" t="s">
        <v>151</v>
      </c>
      <c r="B54" s="61">
        <f>C48-C49</f>
        <v>1.8705921173095703</v>
      </c>
      <c r="C54" s="61">
        <f>D46-D49</f>
        <v>2.0040442148844413</v>
      </c>
      <c r="D54" s="61">
        <f>E47-E49</f>
        <v>0.85293451944986742</v>
      </c>
    </row>
    <row r="55" spans="1:7">
      <c r="A55" s="46" t="s">
        <v>152</v>
      </c>
      <c r="B55" s="61">
        <f>C49-C46</f>
        <v>2.8427162170410156</v>
      </c>
      <c r="C55" s="61">
        <f>D49-D47</f>
        <v>1.2972482045491525</v>
      </c>
      <c r="D55" s="61">
        <f>E49-E46</f>
        <v>1.0245755513509138</v>
      </c>
    </row>
  </sheetData>
  <mergeCells count="8">
    <mergeCell ref="H32:J32"/>
    <mergeCell ref="D43:E43"/>
    <mergeCell ref="C44:D44"/>
    <mergeCell ref="I2:J2"/>
    <mergeCell ref="A2:B2"/>
    <mergeCell ref="C2:D2"/>
    <mergeCell ref="E2:F2"/>
    <mergeCell ref="G2:H2"/>
  </mergeCells>
  <phoneticPr fontId="1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2529B-E264-4D90-A864-ED52EDC7BB72}">
  <dimension ref="A1:R47"/>
  <sheetViews>
    <sheetView topLeftCell="A40" workbookViewId="0">
      <selection activeCell="O31" sqref="O31:P31"/>
    </sheetView>
  </sheetViews>
  <sheetFormatPr defaultRowHeight="18"/>
  <cols>
    <col min="1" max="1" width="20.6640625" customWidth="1"/>
    <col min="2" max="2" width="12.83203125" customWidth="1"/>
    <col min="3" max="3" width="12.08203125" customWidth="1"/>
    <col min="4" max="4" width="14.83203125" customWidth="1"/>
    <col min="5" max="5" width="12.08203125" customWidth="1"/>
    <col min="6" max="6" width="10.58203125" customWidth="1"/>
    <col min="7" max="7" width="16.08203125" customWidth="1"/>
    <col min="12" max="12" width="10" customWidth="1"/>
    <col min="14" max="14" width="17.1640625" customWidth="1"/>
    <col min="18" max="18" width="9.83203125" customWidth="1"/>
  </cols>
  <sheetData>
    <row r="1" spans="1:18">
      <c r="A1" s="114" t="s">
        <v>147</v>
      </c>
      <c r="B1" s="114"/>
      <c r="C1" s="114"/>
      <c r="D1" s="114"/>
    </row>
    <row r="2" spans="1:18" ht="36.5" customHeight="1">
      <c r="A2" s="12" t="s">
        <v>23</v>
      </c>
      <c r="B2" s="71" t="s">
        <v>29</v>
      </c>
      <c r="C2" s="71" t="s">
        <v>30</v>
      </c>
      <c r="D2" s="72" t="s">
        <v>32</v>
      </c>
      <c r="E2" s="73" t="s">
        <v>31</v>
      </c>
      <c r="F2" s="74" t="s">
        <v>37</v>
      </c>
    </row>
    <row r="3" spans="1:18" ht="20" customHeight="1">
      <c r="A3" s="47" t="s">
        <v>174</v>
      </c>
      <c r="B3" s="75">
        <v>1.905</v>
      </c>
      <c r="C3" s="75">
        <f>B3*4</f>
        <v>7.62</v>
      </c>
      <c r="D3" s="75">
        <f>C3*10000/1000</f>
        <v>76.2</v>
      </c>
      <c r="E3" s="75">
        <v>1.51</v>
      </c>
      <c r="F3" s="75">
        <f>D3*E3</f>
        <v>115.06200000000001</v>
      </c>
      <c r="G3" s="8"/>
      <c r="K3" s="58"/>
      <c r="L3" s="58"/>
    </row>
    <row r="4" spans="1:18" ht="20" customHeight="1">
      <c r="A4" s="47" t="s">
        <v>175</v>
      </c>
      <c r="B4" s="75">
        <v>2.78</v>
      </c>
      <c r="C4" s="75">
        <f>B4*4</f>
        <v>11.12</v>
      </c>
      <c r="D4" s="75">
        <f>C4*10000/1000</f>
        <v>111.19999999999999</v>
      </c>
      <c r="E4" s="75">
        <v>6.96</v>
      </c>
      <c r="F4" s="75">
        <f>D4*E4</f>
        <v>773.95199999999988</v>
      </c>
      <c r="G4" s="8"/>
    </row>
    <row r="5" spans="1:18" ht="20" customHeight="1">
      <c r="A5" s="47" t="s">
        <v>176</v>
      </c>
      <c r="B5" s="75">
        <v>2.7349999999999999</v>
      </c>
      <c r="C5" s="75">
        <f>B5*4</f>
        <v>10.94</v>
      </c>
      <c r="D5" s="75">
        <f>C5*10000/1000</f>
        <v>109.4</v>
      </c>
      <c r="E5" s="75">
        <v>1.3</v>
      </c>
      <c r="F5" s="75">
        <f>D5*E5</f>
        <v>142.22</v>
      </c>
      <c r="G5" s="8"/>
    </row>
    <row r="6" spans="1:18" ht="20" customHeight="1" thickBot="1">
      <c r="A6" s="60" t="s">
        <v>177</v>
      </c>
      <c r="B6" s="76">
        <v>0.15</v>
      </c>
      <c r="C6" s="76">
        <f>B6*4</f>
        <v>0.6</v>
      </c>
      <c r="D6" s="76">
        <f>C6*10000/1000</f>
        <v>6</v>
      </c>
      <c r="E6" s="76">
        <v>1.2</v>
      </c>
      <c r="F6" s="77">
        <f>D6*E6</f>
        <v>7.1999999999999993</v>
      </c>
    </row>
    <row r="7" spans="1:18" ht="18.5" thickTop="1">
      <c r="A7" s="13" t="s">
        <v>33</v>
      </c>
      <c r="B7" s="78">
        <f>SUM(B3:B6)</f>
        <v>7.57</v>
      </c>
      <c r="C7" s="78">
        <f>SUM(C3:C6)</f>
        <v>30.28</v>
      </c>
      <c r="D7" s="78">
        <f>SUM(D3:D6)</f>
        <v>302.79999999999995</v>
      </c>
      <c r="E7" s="88">
        <f>SUM(E3:E6)</f>
        <v>10.97</v>
      </c>
      <c r="F7" s="89">
        <f>SUM(F3:F6)</f>
        <v>1038.434</v>
      </c>
    </row>
    <row r="8" spans="1:18" ht="18.5" thickBot="1">
      <c r="A8" s="47" t="s">
        <v>18</v>
      </c>
      <c r="B8" s="47">
        <f>B7/4</f>
        <v>1.8925000000000001</v>
      </c>
      <c r="C8" s="47">
        <f t="shared" ref="C8:D8" si="0">C7/4</f>
        <v>7.57</v>
      </c>
      <c r="D8" s="47">
        <f t="shared" si="0"/>
        <v>75.699999999999989</v>
      </c>
    </row>
    <row r="9" spans="1:18" ht="34.25" customHeight="1" thickBot="1">
      <c r="F9" s="90" t="s">
        <v>38</v>
      </c>
    </row>
    <row r="10" spans="1:18" ht="18.5" thickBot="1">
      <c r="A10" s="86"/>
      <c r="B10" s="86"/>
      <c r="C10" s="86"/>
      <c r="D10" s="86"/>
      <c r="E10" s="80"/>
      <c r="F10" s="91">
        <f>F7/E7</f>
        <v>94.661257976298984</v>
      </c>
    </row>
    <row r="11" spans="1:18">
      <c r="A11" t="s">
        <v>137</v>
      </c>
    </row>
    <row r="12" spans="1:18">
      <c r="A12" s="47" t="s">
        <v>178</v>
      </c>
      <c r="G12" s="12" t="s">
        <v>27</v>
      </c>
      <c r="N12" s="12" t="s">
        <v>148</v>
      </c>
    </row>
    <row r="13" spans="1:18">
      <c r="A13" s="47" t="s">
        <v>179</v>
      </c>
      <c r="B13" s="12" t="s">
        <v>24</v>
      </c>
      <c r="C13" s="12" t="s">
        <v>25</v>
      </c>
      <c r="D13" s="12" t="s">
        <v>26</v>
      </c>
      <c r="E13" s="12" t="s">
        <v>39</v>
      </c>
      <c r="G13" s="47" t="s">
        <v>179</v>
      </c>
      <c r="H13" s="12" t="s">
        <v>24</v>
      </c>
      <c r="I13" s="12" t="s">
        <v>25</v>
      </c>
      <c r="J13" s="12" t="s">
        <v>26</v>
      </c>
      <c r="K13" s="12" t="s">
        <v>39</v>
      </c>
      <c r="M13" s="58"/>
      <c r="N13" s="47" t="s">
        <v>179</v>
      </c>
      <c r="O13" s="12" t="s">
        <v>24</v>
      </c>
      <c r="P13" s="12" t="s">
        <v>25</v>
      </c>
      <c r="Q13" s="12" t="s">
        <v>26</v>
      </c>
      <c r="R13" s="12" t="s">
        <v>42</v>
      </c>
    </row>
    <row r="14" spans="1:18">
      <c r="A14" s="47" t="s">
        <v>170</v>
      </c>
      <c r="B14" s="48">
        <v>363.5</v>
      </c>
      <c r="C14" s="48">
        <v>18.2</v>
      </c>
      <c r="D14" s="48">
        <v>22.7</v>
      </c>
      <c r="E14" s="48">
        <v>404.4</v>
      </c>
      <c r="G14" s="47" t="s">
        <v>170</v>
      </c>
      <c r="H14" s="48">
        <v>66.47</v>
      </c>
      <c r="I14" s="48">
        <v>3.69</v>
      </c>
      <c r="J14" s="48">
        <v>5.15</v>
      </c>
      <c r="K14" s="48">
        <f>SUM(H14:J14)</f>
        <v>75.31</v>
      </c>
      <c r="M14" s="63"/>
      <c r="N14" s="47" t="s">
        <v>170</v>
      </c>
      <c r="O14" s="48">
        <f t="shared" ref="O14:Q17" si="1">(B14-H14)/B14*100</f>
        <v>81.713892709766156</v>
      </c>
      <c r="P14" s="48">
        <f t="shared" si="1"/>
        <v>79.72527472527473</v>
      </c>
      <c r="Q14" s="48">
        <f t="shared" si="1"/>
        <v>77.312775330396462</v>
      </c>
      <c r="R14" s="48">
        <f>AVERAGE(O14:Q14)</f>
        <v>79.58398092181244</v>
      </c>
    </row>
    <row r="15" spans="1:18">
      <c r="A15" s="47" t="s">
        <v>171</v>
      </c>
      <c r="B15" s="48">
        <v>335.6</v>
      </c>
      <c r="C15" s="48">
        <v>9.4</v>
      </c>
      <c r="D15" s="48">
        <v>14.4</v>
      </c>
      <c r="E15" s="48">
        <v>359.40000000000003</v>
      </c>
      <c r="G15" s="47" t="s">
        <v>171</v>
      </c>
      <c r="H15" s="48">
        <v>68.709999999999994</v>
      </c>
      <c r="I15" s="48">
        <v>1.98</v>
      </c>
      <c r="J15" s="48">
        <v>3.65</v>
      </c>
      <c r="K15" s="48">
        <f>SUM(H15:J15)</f>
        <v>74.34</v>
      </c>
      <c r="M15" s="63"/>
      <c r="N15" s="47" t="s">
        <v>171</v>
      </c>
      <c r="O15" s="48">
        <f t="shared" si="1"/>
        <v>79.526221692491077</v>
      </c>
      <c r="P15" s="48">
        <f t="shared" si="1"/>
        <v>78.936170212765958</v>
      </c>
      <c r="Q15" s="48">
        <f t="shared" si="1"/>
        <v>74.652777777777786</v>
      </c>
      <c r="R15" s="48">
        <f>AVERAGE(O15:Q15)</f>
        <v>77.705056561011602</v>
      </c>
    </row>
    <row r="16" spans="1:18">
      <c r="A16" s="47" t="s">
        <v>172</v>
      </c>
      <c r="B16" s="48">
        <v>255.3</v>
      </c>
      <c r="C16" s="48">
        <v>18.3</v>
      </c>
      <c r="D16" s="48">
        <v>12.2</v>
      </c>
      <c r="E16" s="48">
        <v>285.8</v>
      </c>
      <c r="G16" s="47" t="s">
        <v>172</v>
      </c>
      <c r="H16" s="48">
        <v>60.71</v>
      </c>
      <c r="I16" s="48">
        <v>3.49</v>
      </c>
      <c r="J16" s="48">
        <v>3</v>
      </c>
      <c r="K16" s="48">
        <f>SUM(H16:J16)</f>
        <v>67.2</v>
      </c>
      <c r="M16" s="63"/>
      <c r="N16" s="47" t="s">
        <v>172</v>
      </c>
      <c r="O16" s="48">
        <f t="shared" si="1"/>
        <v>76.220133176654912</v>
      </c>
      <c r="P16" s="48">
        <f t="shared" si="1"/>
        <v>80.928961748633881</v>
      </c>
      <c r="Q16" s="48">
        <f t="shared" si="1"/>
        <v>75.409836065573771</v>
      </c>
      <c r="R16" s="48">
        <f>AVERAGE(O16:Q16)</f>
        <v>77.519643663620855</v>
      </c>
    </row>
    <row r="17" spans="1:18" ht="18.5" thickBot="1">
      <c r="A17" s="60" t="s">
        <v>173</v>
      </c>
      <c r="B17" s="49">
        <v>270.10000000000002</v>
      </c>
      <c r="C17" s="49">
        <v>37.700000000000003</v>
      </c>
      <c r="D17" s="49">
        <v>6.4</v>
      </c>
      <c r="E17" s="49">
        <v>314.20000000000005</v>
      </c>
      <c r="G17" s="60" t="s">
        <v>173</v>
      </c>
      <c r="H17" s="49">
        <v>53.84</v>
      </c>
      <c r="I17" s="49">
        <v>5.5</v>
      </c>
      <c r="J17" s="49">
        <v>1.44</v>
      </c>
      <c r="K17" s="49">
        <f>SUM(H17:J17)</f>
        <v>60.78</v>
      </c>
      <c r="M17" s="63"/>
      <c r="N17" s="60" t="s">
        <v>173</v>
      </c>
      <c r="O17" s="49">
        <f t="shared" si="1"/>
        <v>80.0666419844502</v>
      </c>
      <c r="P17" s="49">
        <f t="shared" si="1"/>
        <v>85.411140583554385</v>
      </c>
      <c r="Q17" s="49">
        <f t="shared" si="1"/>
        <v>77.500000000000014</v>
      </c>
      <c r="R17" s="49">
        <f>AVERAGE(O17:Q17)</f>
        <v>80.992594189334866</v>
      </c>
    </row>
    <row r="18" spans="1:18" ht="18.5" thickTop="1">
      <c r="A18" s="13" t="s">
        <v>18</v>
      </c>
      <c r="B18" s="50">
        <f>AVERAGE(B14:B17)</f>
        <v>306.125</v>
      </c>
      <c r="C18" s="50">
        <f>AVERAGE(C14:C17)</f>
        <v>20.900000000000002</v>
      </c>
      <c r="D18" s="50">
        <f>AVERAGE(D14:D17)</f>
        <v>13.924999999999999</v>
      </c>
      <c r="E18" s="50">
        <f>AVERAGE(E14:E17)</f>
        <v>340.95</v>
      </c>
      <c r="G18" s="50" t="s">
        <v>18</v>
      </c>
      <c r="H18" s="50">
        <f>AVERAGE(H14:H17)</f>
        <v>62.432500000000005</v>
      </c>
      <c r="I18" s="50">
        <f>AVERAGE(I14:I17)</f>
        <v>3.665</v>
      </c>
      <c r="J18" s="50">
        <f>AVERAGE(J14:J17)</f>
        <v>3.31</v>
      </c>
      <c r="K18" s="50">
        <f>AVERAGE(K14:K17)</f>
        <v>69.407499999999999</v>
      </c>
      <c r="M18" s="63"/>
      <c r="N18" s="50" t="s">
        <v>18</v>
      </c>
      <c r="O18" s="50">
        <f>AVERAGE(O14:O17)</f>
        <v>79.381722390840594</v>
      </c>
      <c r="P18" s="50">
        <f>AVERAGE(P14:P17)</f>
        <v>81.250386817557228</v>
      </c>
      <c r="Q18" s="50">
        <f>AVERAGE(Q14:Q17)</f>
        <v>76.218847293437008</v>
      </c>
      <c r="R18" s="50">
        <f>AVERAGE(R14:R17)</f>
        <v>78.950318833944934</v>
      </c>
    </row>
    <row r="19" spans="1:18">
      <c r="B19" s="63"/>
      <c r="C19" s="63"/>
      <c r="D19" s="63"/>
      <c r="E19" s="63"/>
      <c r="G19" s="63"/>
      <c r="H19" s="63"/>
      <c r="I19" s="63"/>
      <c r="J19" s="63"/>
      <c r="K19" s="63"/>
      <c r="M19" s="63"/>
      <c r="N19" s="63"/>
      <c r="O19" s="118">
        <f>(O18+P18)/2</f>
        <v>80.316054604198911</v>
      </c>
      <c r="P19" s="118"/>
      <c r="Q19" s="63"/>
      <c r="R19" s="63"/>
    </row>
    <row r="20" spans="1:18">
      <c r="B20" s="63"/>
      <c r="C20" s="63"/>
      <c r="D20" s="63"/>
      <c r="E20" s="63"/>
      <c r="G20" s="63"/>
      <c r="H20" s="63"/>
      <c r="I20" s="63"/>
      <c r="J20" s="63"/>
      <c r="K20" s="63"/>
      <c r="M20" s="63"/>
      <c r="N20" s="63"/>
      <c r="O20" s="63"/>
      <c r="P20" s="63"/>
      <c r="Q20" s="63"/>
      <c r="R20" s="63"/>
    </row>
    <row r="21" spans="1:18">
      <c r="A21" s="47" t="s">
        <v>163</v>
      </c>
      <c r="B21" s="48">
        <v>3.47</v>
      </c>
      <c r="C21" s="48">
        <v>0.4</v>
      </c>
      <c r="D21" s="48">
        <v>0.71</v>
      </c>
      <c r="E21" s="48">
        <v>4.58</v>
      </c>
      <c r="G21" s="47" t="s">
        <v>163</v>
      </c>
      <c r="H21" s="48">
        <v>0.59</v>
      </c>
      <c r="I21" s="48">
        <v>0.09</v>
      </c>
      <c r="J21" s="48">
        <v>0.15</v>
      </c>
      <c r="K21" s="48">
        <f>SUM(H21:J21)</f>
        <v>0.83</v>
      </c>
      <c r="M21" s="63"/>
      <c r="N21" s="47" t="s">
        <v>163</v>
      </c>
      <c r="O21" s="48">
        <f t="shared" ref="O21:Q27" si="2">(B21-H21)/B21*100</f>
        <v>82.997118155619603</v>
      </c>
      <c r="P21" s="48">
        <f t="shared" si="2"/>
        <v>77.500000000000014</v>
      </c>
      <c r="Q21" s="48">
        <f t="shared" si="2"/>
        <v>78.873239436619713</v>
      </c>
      <c r="R21" s="48">
        <f>AVERAGE(O21:Q21)</f>
        <v>79.790119197413105</v>
      </c>
    </row>
    <row r="22" spans="1:18">
      <c r="A22" s="47" t="s">
        <v>164</v>
      </c>
      <c r="B22" s="48">
        <v>2.37</v>
      </c>
      <c r="C22" s="48">
        <v>0.11</v>
      </c>
      <c r="D22" s="48">
        <v>0.32</v>
      </c>
      <c r="E22" s="48">
        <v>2.8000000000000003</v>
      </c>
      <c r="G22" s="47" t="s">
        <v>164</v>
      </c>
      <c r="H22" s="48">
        <v>0.35</v>
      </c>
      <c r="I22" s="48">
        <v>0.02</v>
      </c>
      <c r="J22" s="48">
        <v>7.0000000000000007E-2</v>
      </c>
      <c r="K22" s="48">
        <f t="shared" ref="K22:K27" si="3">SUM(H22:J22)</f>
        <v>0.44</v>
      </c>
      <c r="M22" s="63"/>
      <c r="N22" s="47" t="s">
        <v>164</v>
      </c>
      <c r="O22" s="48">
        <f t="shared" si="2"/>
        <v>85.232067510548518</v>
      </c>
      <c r="P22" s="48">
        <f t="shared" si="2"/>
        <v>81.818181818181813</v>
      </c>
      <c r="Q22" s="48">
        <f t="shared" si="2"/>
        <v>78.125</v>
      </c>
      <c r="R22" s="48">
        <f t="shared" ref="R22:R27" si="4">AVERAGE(O22:Q22)</f>
        <v>81.725083109576772</v>
      </c>
    </row>
    <row r="23" spans="1:18">
      <c r="A23" s="47" t="s">
        <v>165</v>
      </c>
      <c r="B23" s="48">
        <v>7.11</v>
      </c>
      <c r="C23" s="48">
        <v>0.7</v>
      </c>
      <c r="D23" s="48">
        <v>1.23</v>
      </c>
      <c r="E23" s="48">
        <v>9.0400000000000009</v>
      </c>
      <c r="G23" s="47" t="s">
        <v>165</v>
      </c>
      <c r="H23" s="48">
        <v>1.25</v>
      </c>
      <c r="I23" s="48">
        <v>0.14000000000000001</v>
      </c>
      <c r="J23" s="48">
        <v>0.24</v>
      </c>
      <c r="K23" s="48">
        <f t="shared" si="3"/>
        <v>1.6300000000000001</v>
      </c>
      <c r="M23" s="63"/>
      <c r="N23" s="47" t="s">
        <v>165</v>
      </c>
      <c r="O23" s="48">
        <f t="shared" si="2"/>
        <v>82.419127988748244</v>
      </c>
      <c r="P23" s="48">
        <f t="shared" si="2"/>
        <v>80</v>
      </c>
      <c r="Q23" s="48">
        <f t="shared" si="2"/>
        <v>80.487804878048792</v>
      </c>
      <c r="R23" s="48">
        <f t="shared" si="4"/>
        <v>80.968977622265683</v>
      </c>
    </row>
    <row r="24" spans="1:18">
      <c r="A24" s="47" t="s">
        <v>166</v>
      </c>
      <c r="B24" s="48">
        <v>2.34</v>
      </c>
      <c r="C24" s="48">
        <v>0.12</v>
      </c>
      <c r="D24" s="48">
        <v>0.34</v>
      </c>
      <c r="E24" s="48">
        <v>2.8</v>
      </c>
      <c r="G24" s="47" t="s">
        <v>166</v>
      </c>
      <c r="H24" s="48">
        <v>0.34</v>
      </c>
      <c r="I24" s="48">
        <v>0.03</v>
      </c>
      <c r="J24" s="48">
        <v>0.09</v>
      </c>
      <c r="K24" s="48">
        <f t="shared" si="3"/>
        <v>0.45999999999999996</v>
      </c>
      <c r="M24" s="63"/>
      <c r="N24" s="47" t="s">
        <v>166</v>
      </c>
      <c r="O24" s="48">
        <f t="shared" si="2"/>
        <v>85.470085470085465</v>
      </c>
      <c r="P24" s="48">
        <f t="shared" si="2"/>
        <v>75</v>
      </c>
      <c r="Q24" s="48">
        <f t="shared" si="2"/>
        <v>73.52941176470587</v>
      </c>
      <c r="R24" s="48">
        <f t="shared" si="4"/>
        <v>77.999832411597097</v>
      </c>
    </row>
    <row r="25" spans="1:18">
      <c r="A25" s="47" t="s">
        <v>167</v>
      </c>
      <c r="B25" s="48">
        <v>8.1999999999999993</v>
      </c>
      <c r="C25" s="48">
        <v>0.78</v>
      </c>
      <c r="D25" s="48">
        <v>1.98</v>
      </c>
      <c r="E25" s="48">
        <v>10.959999999999999</v>
      </c>
      <c r="G25" s="47" t="s">
        <v>167</v>
      </c>
      <c r="H25" s="48">
        <v>1.57</v>
      </c>
      <c r="I25" s="48">
        <v>0.16</v>
      </c>
      <c r="J25" s="48">
        <v>0.43</v>
      </c>
      <c r="K25" s="48">
        <f t="shared" si="3"/>
        <v>2.16</v>
      </c>
      <c r="M25" s="63"/>
      <c r="N25" s="47" t="s">
        <v>167</v>
      </c>
      <c r="O25" s="48">
        <f t="shared" si="2"/>
        <v>80.853658536585357</v>
      </c>
      <c r="P25" s="48">
        <f t="shared" si="2"/>
        <v>79.487179487179489</v>
      </c>
      <c r="Q25" s="48">
        <f t="shared" si="2"/>
        <v>78.282828282828291</v>
      </c>
      <c r="R25" s="48">
        <f t="shared" si="4"/>
        <v>79.541222102197707</v>
      </c>
    </row>
    <row r="26" spans="1:18">
      <c r="A26" s="47" t="s">
        <v>168</v>
      </c>
      <c r="B26" s="48">
        <v>2.4700000000000002</v>
      </c>
      <c r="C26" s="48">
        <v>0.14000000000000001</v>
      </c>
      <c r="D26" s="48">
        <v>0.54</v>
      </c>
      <c r="E26" s="48">
        <v>3.1500000000000004</v>
      </c>
      <c r="G26" s="47" t="s">
        <v>168</v>
      </c>
      <c r="H26" s="48">
        <v>0.43</v>
      </c>
      <c r="I26" s="48">
        <v>0.04</v>
      </c>
      <c r="J26" s="48">
        <v>0.16</v>
      </c>
      <c r="K26" s="48">
        <f t="shared" si="3"/>
        <v>0.63</v>
      </c>
      <c r="M26" s="63"/>
      <c r="N26" s="47" t="s">
        <v>168</v>
      </c>
      <c r="O26" s="48">
        <f t="shared" si="2"/>
        <v>82.591093117408903</v>
      </c>
      <c r="P26" s="48">
        <f t="shared" si="2"/>
        <v>71.428571428571431</v>
      </c>
      <c r="Q26" s="48">
        <f t="shared" si="2"/>
        <v>70.370370370370367</v>
      </c>
      <c r="R26" s="48">
        <f t="shared" si="4"/>
        <v>74.796678305450243</v>
      </c>
    </row>
    <row r="27" spans="1:18" ht="18.5" thickBot="1">
      <c r="A27" s="47" t="s">
        <v>169</v>
      </c>
      <c r="B27" s="49">
        <v>2.08</v>
      </c>
      <c r="C27" s="49">
        <v>0.13</v>
      </c>
      <c r="D27" s="49">
        <v>0.51</v>
      </c>
      <c r="E27" s="49">
        <v>2.72</v>
      </c>
      <c r="G27" s="47" t="s">
        <v>169</v>
      </c>
      <c r="H27" s="49">
        <v>0.43</v>
      </c>
      <c r="I27" s="49">
        <v>0.03</v>
      </c>
      <c r="J27" s="49">
        <v>0.12</v>
      </c>
      <c r="K27" s="49">
        <f t="shared" si="3"/>
        <v>0.57999999999999996</v>
      </c>
      <c r="M27" s="63"/>
      <c r="N27" s="47" t="s">
        <v>169</v>
      </c>
      <c r="O27" s="49">
        <f t="shared" si="2"/>
        <v>79.32692307692308</v>
      </c>
      <c r="P27" s="49">
        <f t="shared" si="2"/>
        <v>76.923076923076934</v>
      </c>
      <c r="Q27" s="49">
        <f t="shared" si="2"/>
        <v>76.47058823529413</v>
      </c>
      <c r="R27" s="49">
        <f t="shared" si="4"/>
        <v>77.57352941176471</v>
      </c>
    </row>
    <row r="28" spans="1:18" ht="18.5" thickTop="1">
      <c r="A28" s="13" t="s">
        <v>18</v>
      </c>
      <c r="B28" s="50">
        <f>AVERAGE(B21:B27)</f>
        <v>4.0057142857142853</v>
      </c>
      <c r="C28" s="50">
        <f>AVERAGE(C21:C27)</f>
        <v>0.34</v>
      </c>
      <c r="D28" s="50">
        <f>AVERAGE(D21:D27)</f>
        <v>0.80428571428571427</v>
      </c>
      <c r="E28" s="50">
        <f>AVERAGE(E21:E27)</f>
        <v>5.1499999999999995</v>
      </c>
      <c r="G28" s="50" t="s">
        <v>18</v>
      </c>
      <c r="H28" s="50">
        <f>AVERAGE(H21:H27)</f>
        <v>0.70857142857142841</v>
      </c>
      <c r="I28" s="50">
        <f>AVERAGE(I21:I27)</f>
        <v>7.2857142857142856E-2</v>
      </c>
      <c r="J28" s="50">
        <f>AVERAGE(J21:J27)</f>
        <v>0.17999999999999997</v>
      </c>
      <c r="K28" s="50">
        <f>AVERAGE(K21:K27)</f>
        <v>0.96142857142857152</v>
      </c>
      <c r="M28" s="63"/>
      <c r="N28" s="50" t="s">
        <v>18</v>
      </c>
      <c r="O28" s="50">
        <f>AVERAGE(O21:O27)</f>
        <v>82.698581979417014</v>
      </c>
      <c r="P28" s="50">
        <f>AVERAGE(P21:P27)</f>
        <v>77.451001379572816</v>
      </c>
      <c r="Q28" s="50">
        <f>AVERAGE(Q21:Q27)</f>
        <v>76.591320423981031</v>
      </c>
      <c r="R28" s="50">
        <f>AVERAGE(R21:R27)</f>
        <v>78.913634594323625</v>
      </c>
    </row>
    <row r="29" spans="1:18">
      <c r="O29" s="118">
        <f>(O28+P28)/2</f>
        <v>80.074791679494922</v>
      </c>
      <c r="P29" s="118"/>
      <c r="R29" s="58" t="s">
        <v>40</v>
      </c>
    </row>
    <row r="30" spans="1:18">
      <c r="R30" s="48">
        <f>(R18+R28)/2</f>
        <v>78.931976714134279</v>
      </c>
    </row>
    <row r="31" spans="1:18" ht="20">
      <c r="O31" s="115">
        <f>(O19+O29)/2</f>
        <v>80.195423141846916</v>
      </c>
      <c r="P31" s="115"/>
    </row>
    <row r="32" spans="1:18">
      <c r="A32" s="58" t="s">
        <v>138</v>
      </c>
    </row>
    <row r="33" spans="1:6">
      <c r="A33" s="79" t="s">
        <v>136</v>
      </c>
      <c r="B33" s="79" t="s">
        <v>34</v>
      </c>
      <c r="C33" s="79" t="s">
        <v>35</v>
      </c>
      <c r="D33" s="79" t="s">
        <v>36</v>
      </c>
      <c r="E33" s="80"/>
      <c r="F33" s="87"/>
    </row>
    <row r="34" spans="1:6">
      <c r="A34" s="47" t="s">
        <v>170</v>
      </c>
      <c r="B34" s="81">
        <v>36.971393585205078</v>
      </c>
      <c r="C34" s="81">
        <v>31.173486709594727</v>
      </c>
      <c r="D34" s="81">
        <v>30.393936157226563</v>
      </c>
      <c r="E34" s="80"/>
    </row>
    <row r="35" spans="1:6">
      <c r="A35" s="47" t="s">
        <v>171</v>
      </c>
      <c r="B35" s="81">
        <v>38.802726745605469</v>
      </c>
      <c r="C35" s="81">
        <v>31.979171752929688</v>
      </c>
      <c r="D35" s="81">
        <v>26.173320770263672</v>
      </c>
      <c r="E35" s="80"/>
    </row>
    <row r="36" spans="1:6">
      <c r="A36" s="47" t="s">
        <v>172</v>
      </c>
      <c r="B36" s="81">
        <v>39.448410034179688</v>
      </c>
      <c r="C36" s="81">
        <v>31.696453094482422</v>
      </c>
      <c r="D36" s="81">
        <v>33.077320098876953</v>
      </c>
      <c r="E36" s="80"/>
    </row>
    <row r="37" spans="1:6">
      <c r="A37" s="79" t="s">
        <v>18</v>
      </c>
      <c r="B37" s="82">
        <f>AVERAGE(B34:B36)</f>
        <v>38.407510121663414</v>
      </c>
      <c r="C37" s="82">
        <f>AVERAGE(C34:C36)</f>
        <v>31.616370519002277</v>
      </c>
      <c r="D37" s="82">
        <f>AVERAGE(D34:D36)</f>
        <v>29.88152567545573</v>
      </c>
      <c r="E37" s="83">
        <f>AVERAGE(B37:D37)</f>
        <v>33.30180210537381</v>
      </c>
    </row>
    <row r="38" spans="1:6">
      <c r="A38" s="79"/>
      <c r="B38" s="116">
        <f>(B37+C37)/2</f>
        <v>35.011940320332847</v>
      </c>
      <c r="C38" s="116"/>
      <c r="D38" s="82"/>
      <c r="E38" s="80"/>
    </row>
    <row r="39" spans="1:6">
      <c r="A39" s="84"/>
      <c r="B39" s="84"/>
      <c r="C39" s="84"/>
      <c r="D39" s="84"/>
      <c r="E39" s="80"/>
    </row>
    <row r="40" spans="1:6">
      <c r="A40" s="79" t="s">
        <v>41</v>
      </c>
      <c r="B40" s="79" t="s">
        <v>34</v>
      </c>
      <c r="C40" s="79" t="s">
        <v>35</v>
      </c>
      <c r="D40" s="79" t="s">
        <v>36</v>
      </c>
      <c r="E40" s="80"/>
    </row>
    <row r="41" spans="1:6">
      <c r="A41" s="47" t="s">
        <v>170</v>
      </c>
      <c r="B41" s="85">
        <v>39.145408630371094</v>
      </c>
      <c r="C41" s="85">
        <v>34.029380798339844</v>
      </c>
      <c r="D41" s="85">
        <v>42.257495880126953</v>
      </c>
      <c r="E41" s="80"/>
    </row>
    <row r="42" spans="1:6">
      <c r="A42" s="47" t="s">
        <v>171</v>
      </c>
      <c r="B42" s="85">
        <v>41.404888153076172</v>
      </c>
      <c r="C42" s="85">
        <v>40.858833312988281</v>
      </c>
      <c r="D42" s="85">
        <v>44.870128631591797</v>
      </c>
      <c r="E42" s="80"/>
    </row>
    <row r="43" spans="1:6">
      <c r="A43" s="47" t="s">
        <v>172</v>
      </c>
      <c r="B43" s="81">
        <v>39.448410034179688</v>
      </c>
      <c r="C43" s="81">
        <v>31.696453094482422</v>
      </c>
      <c r="D43" s="81">
        <v>33.077320098876953</v>
      </c>
      <c r="E43" s="80"/>
    </row>
    <row r="44" spans="1:6">
      <c r="A44" s="79" t="s">
        <v>18</v>
      </c>
      <c r="B44" s="85">
        <v>38.331523895263672</v>
      </c>
      <c r="C44" s="85">
        <v>41.621280670166016</v>
      </c>
      <c r="D44" s="85">
        <v>37.273860931396484</v>
      </c>
      <c r="E44" s="83">
        <f>AVERAGE(B44:D44)</f>
        <v>39.075555165608726</v>
      </c>
    </row>
    <row r="45" spans="1:6">
      <c r="A45" s="79"/>
      <c r="B45" s="116">
        <f>(B44+C44)/2</f>
        <v>39.976402282714844</v>
      </c>
      <c r="C45" s="116"/>
      <c r="D45" s="82"/>
      <c r="E45" s="80"/>
    </row>
    <row r="47" spans="1:6">
      <c r="B47" s="117">
        <f>(B38+B45)/2</f>
        <v>37.494171301523849</v>
      </c>
      <c r="C47" s="117"/>
    </row>
  </sheetData>
  <mergeCells count="7">
    <mergeCell ref="O31:P31"/>
    <mergeCell ref="A1:D1"/>
    <mergeCell ref="B38:C38"/>
    <mergeCell ref="B45:C45"/>
    <mergeCell ref="B47:C47"/>
    <mergeCell ref="O19:P19"/>
    <mergeCell ref="O29:P29"/>
  </mergeCells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72C29-8E52-428D-A030-3C48C2A3AA85}">
  <dimension ref="A1:J23"/>
  <sheetViews>
    <sheetView topLeftCell="A10" workbookViewId="0">
      <selection activeCell="A2" sqref="A2:E9"/>
    </sheetView>
  </sheetViews>
  <sheetFormatPr defaultRowHeight="18"/>
  <cols>
    <col min="1" max="1" width="16.75" customWidth="1"/>
    <col min="2" max="2" width="12.1640625" customWidth="1"/>
    <col min="3" max="3" width="11.9140625" customWidth="1"/>
    <col min="4" max="4" width="13.6640625" customWidth="1"/>
    <col min="5" max="5" width="11.33203125" customWidth="1"/>
  </cols>
  <sheetData>
    <row r="1" spans="1:5">
      <c r="A1" s="114" t="s">
        <v>134</v>
      </c>
      <c r="B1" s="114"/>
      <c r="C1" s="114"/>
      <c r="D1" s="114"/>
    </row>
    <row r="2" spans="1:5">
      <c r="A2" s="107"/>
      <c r="B2" s="132" t="s">
        <v>23</v>
      </c>
      <c r="C2" s="132"/>
      <c r="D2" s="132"/>
      <c r="E2" s="134" t="s">
        <v>187</v>
      </c>
    </row>
    <row r="3" spans="1:5" ht="54.65" customHeight="1">
      <c r="A3" s="58" t="s">
        <v>135</v>
      </c>
      <c r="B3" s="131" t="s">
        <v>186</v>
      </c>
      <c r="C3" s="131" t="s">
        <v>185</v>
      </c>
      <c r="D3" s="59" t="s">
        <v>184</v>
      </c>
      <c r="E3" s="133"/>
    </row>
    <row r="4" spans="1:5">
      <c r="A4" s="47" t="s">
        <v>188</v>
      </c>
      <c r="B4" s="146">
        <v>2.1749999999999998</v>
      </c>
      <c r="C4" s="146">
        <f>B4*(1/0.16)</f>
        <v>13.593749999999998</v>
      </c>
      <c r="D4" s="147">
        <f>C4*10000</f>
        <v>135937.49999999997</v>
      </c>
      <c r="E4" s="146" t="s">
        <v>21</v>
      </c>
    </row>
    <row r="5" spans="1:5">
      <c r="A5" s="47" t="s">
        <v>189</v>
      </c>
      <c r="B5" s="146">
        <v>3.2</v>
      </c>
      <c r="C5" s="146">
        <f>B5*(1/0.16)</f>
        <v>20</v>
      </c>
      <c r="D5" s="147">
        <f>C5*10000</f>
        <v>200000</v>
      </c>
      <c r="E5" s="146" t="s">
        <v>21</v>
      </c>
    </row>
    <row r="6" spans="1:5" ht="18.5" thickBot="1">
      <c r="A6" s="60" t="s">
        <v>190</v>
      </c>
      <c r="B6" s="148">
        <v>1.9450000000000001</v>
      </c>
      <c r="C6" s="148">
        <f>B6*(1/0.16)</f>
        <v>12.15625</v>
      </c>
      <c r="D6" s="149">
        <f>C6*10000</f>
        <v>121562.5</v>
      </c>
      <c r="E6" s="148" t="s">
        <v>21</v>
      </c>
    </row>
    <row r="7" spans="1:5" ht="19" thickTop="1" thickBot="1">
      <c r="A7" s="135" t="s">
        <v>191</v>
      </c>
      <c r="B7" s="150">
        <f>SUM(B4:B6)</f>
        <v>7.32</v>
      </c>
      <c r="C7" s="150">
        <f t="shared" ref="C7:D7" si="0">SUM(C4:C6)</f>
        <v>45.75</v>
      </c>
      <c r="D7" s="150">
        <f t="shared" si="0"/>
        <v>457500</v>
      </c>
      <c r="E7" s="150"/>
    </row>
    <row r="8" spans="1:5" ht="19" thickTop="1" thickBot="1">
      <c r="A8" s="135" t="s">
        <v>19</v>
      </c>
      <c r="B8" s="150">
        <f>AVERAGE(B4:B6)</f>
        <v>2.44</v>
      </c>
      <c r="C8" s="150">
        <f>AVERAGE(C4:C6)</f>
        <v>15.25</v>
      </c>
      <c r="D8" s="151">
        <f>C8*10000</f>
        <v>152500</v>
      </c>
      <c r="E8" s="150">
        <f>C8*1.4807*10000</f>
        <v>225806.75</v>
      </c>
    </row>
    <row r="9" spans="1:5" ht="18.5" thickTop="1">
      <c r="A9" s="13" t="s">
        <v>20</v>
      </c>
      <c r="B9" s="152"/>
      <c r="C9" s="152"/>
      <c r="D9" s="153">
        <f>D8/1000</f>
        <v>152.5</v>
      </c>
      <c r="E9" s="152">
        <f>E8/1000</f>
        <v>225.80674999999999</v>
      </c>
    </row>
    <row r="11" spans="1:5">
      <c r="A11" t="s">
        <v>137</v>
      </c>
    </row>
    <row r="12" spans="1:5" ht="24.5" customHeight="1">
      <c r="A12" s="12" t="s">
        <v>201</v>
      </c>
      <c r="B12" s="12" t="s">
        <v>195</v>
      </c>
      <c r="C12" s="12" t="s">
        <v>196</v>
      </c>
      <c r="D12" s="12" t="s">
        <v>137</v>
      </c>
    </row>
    <row r="13" spans="1:5">
      <c r="A13" s="12" t="s">
        <v>192</v>
      </c>
      <c r="B13" s="108">
        <v>35.6</v>
      </c>
      <c r="C13" s="108">
        <v>4.4000000000000004</v>
      </c>
      <c r="D13" s="108">
        <f>(B13-C13)/B13*100</f>
        <v>87.640449438202253</v>
      </c>
    </row>
    <row r="14" spans="1:5">
      <c r="A14" s="12" t="s">
        <v>193</v>
      </c>
      <c r="B14" s="108">
        <v>54.7</v>
      </c>
      <c r="C14" s="108">
        <v>6.4</v>
      </c>
      <c r="D14" s="108">
        <f>(B14-C14)/B14*100</f>
        <v>88.299817184643516</v>
      </c>
    </row>
    <row r="15" spans="1:5" ht="18.5" thickBot="1">
      <c r="A15" s="12" t="s">
        <v>194</v>
      </c>
      <c r="B15" s="143">
        <v>37.1</v>
      </c>
      <c r="C15" s="143">
        <v>4.82</v>
      </c>
      <c r="D15" s="143">
        <f>(B15-C15)/B15*100</f>
        <v>87.008086253369271</v>
      </c>
    </row>
    <row r="16" spans="1:5" ht="18.5" thickTop="1">
      <c r="A16" s="14" t="s">
        <v>28</v>
      </c>
      <c r="B16" s="144">
        <f>AVERAGE(B13:B15)</f>
        <v>42.466666666666669</v>
      </c>
      <c r="C16" s="144">
        <f>AVERAGE(C13:C15)</f>
        <v>5.206666666666667</v>
      </c>
      <c r="D16" s="145">
        <f>AVERAGE(D13:D15)</f>
        <v>87.649450958738342</v>
      </c>
    </row>
    <row r="17" spans="1:10">
      <c r="B17" s="63"/>
      <c r="C17" s="63"/>
      <c r="D17" s="64"/>
    </row>
    <row r="18" spans="1:10">
      <c r="A18" s="58" t="s">
        <v>138</v>
      </c>
    </row>
    <row r="19" spans="1:10" ht="35.5" customHeight="1">
      <c r="A19" s="12" t="s">
        <v>202</v>
      </c>
      <c r="B19" s="136" t="s">
        <v>197</v>
      </c>
      <c r="C19" s="136" t="s">
        <v>198</v>
      </c>
      <c r="D19" s="137" t="s">
        <v>199</v>
      </c>
      <c r="E19" s="20"/>
    </row>
    <row r="20" spans="1:10">
      <c r="A20" s="12" t="s">
        <v>192</v>
      </c>
      <c r="B20" s="136">
        <v>25.946872711181641</v>
      </c>
      <c r="C20" s="136">
        <v>29.003774642944336</v>
      </c>
      <c r="D20" s="139">
        <f>AVERAGE(B20:C20)</f>
        <v>27.475323677062988</v>
      </c>
      <c r="E20" s="20"/>
      <c r="F20" s="15"/>
      <c r="G20" s="20"/>
      <c r="H20" s="20"/>
      <c r="I20" s="20"/>
      <c r="J20" s="20"/>
    </row>
    <row r="21" spans="1:10">
      <c r="A21" s="12" t="s">
        <v>193</v>
      </c>
      <c r="B21" s="136">
        <v>23.248449325561523</v>
      </c>
      <c r="C21" s="136">
        <v>22.188316345214844</v>
      </c>
      <c r="D21" s="139">
        <f t="shared" ref="D21:D22" si="1">AVERAGE(B21:C21)</f>
        <v>22.718382835388184</v>
      </c>
      <c r="E21" s="20"/>
      <c r="F21" s="15"/>
      <c r="G21" s="21"/>
      <c r="H21" s="21"/>
      <c r="I21" s="22"/>
      <c r="J21" s="20"/>
    </row>
    <row r="22" spans="1:10" ht="18.5" thickBot="1">
      <c r="A22" s="12" t="s">
        <v>194</v>
      </c>
      <c r="B22" s="140">
        <v>26.527425765991211</v>
      </c>
      <c r="C22" s="140">
        <v>29.016456604003906</v>
      </c>
      <c r="D22" s="141">
        <f t="shared" si="1"/>
        <v>27.771941184997559</v>
      </c>
      <c r="F22" s="15"/>
      <c r="G22" s="21"/>
      <c r="H22" s="21"/>
      <c r="I22" s="22"/>
      <c r="J22" s="20"/>
    </row>
    <row r="23" spans="1:10" ht="18.5" thickTop="1">
      <c r="A23" s="138" t="s">
        <v>200</v>
      </c>
      <c r="B23" s="142">
        <f>AVERAGE(B20:B22)</f>
        <v>25.240915934244793</v>
      </c>
      <c r="C23" s="142">
        <f>AVERAGE(C20:C22)</f>
        <v>26.736182530721027</v>
      </c>
      <c r="D23" s="62">
        <f ca="1">AVERAGE(B23:D23)</f>
        <v>25.98854923248291</v>
      </c>
      <c r="F23" s="15"/>
      <c r="G23" s="21"/>
      <c r="H23" s="21"/>
      <c r="I23" s="22"/>
      <c r="J23" s="23"/>
    </row>
  </sheetData>
  <mergeCells count="3">
    <mergeCell ref="A1:D1"/>
    <mergeCell ref="B2:D2"/>
    <mergeCell ref="E2:E3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CO2計算シート</vt:lpstr>
      <vt:lpstr>ワカメ　パラメータ</vt:lpstr>
      <vt:lpstr>カジメ　パラメータ</vt:lpstr>
      <vt:lpstr>ヒジキ　パラメータ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山木　克則</dc:creator>
  <cp:lastModifiedBy>克則 山木</cp:lastModifiedBy>
  <dcterms:created xsi:type="dcterms:W3CDTF">2023-11-22T07:27:21Z</dcterms:created>
  <dcterms:modified xsi:type="dcterms:W3CDTF">2024-10-06T10:45:34Z</dcterms:modified>
</cp:coreProperties>
</file>