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filterPrivacy="1" defaultThemeVersion="166925"/>
  <xr:revisionPtr revIDLastSave="0" documentId="13_ncr:1_{3310CAA7-7762-4634-8B15-816D9064AA82}" xr6:coauthVersionLast="36" xr6:coauthVersionMax="47" xr10:uidLastSave="{00000000-0000-0000-0000-000000000000}"/>
  <bookViews>
    <workbookView xWindow="-105" yWindow="-105" windowWidth="19425" windowHeight="11625" xr2:uid="{3719BC75-C776-49D2-9904-592AC80C4B44}"/>
  </bookViews>
  <sheets>
    <sheet name="修正版_3分割" sheetId="2" r:id="rId1"/>
    <sheet name="3分割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5" i="2" l="1"/>
  <c r="S4" i="2"/>
  <c r="S5" i="2"/>
  <c r="S6" i="2"/>
  <c r="S7" i="2"/>
  <c r="S8" i="2"/>
  <c r="S3" i="2"/>
  <c r="T4" i="2"/>
  <c r="T5" i="2"/>
  <c r="T6" i="2"/>
  <c r="U6" i="2"/>
  <c r="T7" i="2"/>
  <c r="U7" i="2"/>
  <c r="V7" i="2" s="1"/>
  <c r="Y7" i="2" s="1"/>
  <c r="T8" i="2"/>
  <c r="T3" i="2"/>
  <c r="I8" i="2"/>
  <c r="I7" i="2"/>
  <c r="I6" i="2"/>
  <c r="I5" i="2"/>
  <c r="I4" i="2"/>
  <c r="I3" i="2"/>
  <c r="E5" i="2"/>
  <c r="H5" i="2" s="1"/>
  <c r="E4" i="2"/>
  <c r="U4" i="2" s="1"/>
  <c r="H4" i="2"/>
  <c r="E8" i="2"/>
  <c r="U8" i="2" s="1"/>
  <c r="E3" i="2"/>
  <c r="U3" i="2" s="1"/>
  <c r="P32" i="2"/>
  <c r="V6" i="2" l="1"/>
  <c r="Y6" i="2" s="1"/>
  <c r="J5" i="2"/>
  <c r="U5" i="2"/>
  <c r="V5" i="2" s="1"/>
  <c r="Y5" i="2" s="1"/>
  <c r="J4" i="2"/>
  <c r="V8" i="2"/>
  <c r="Y8" i="2" s="1"/>
  <c r="H3" i="2"/>
  <c r="J3" i="2" s="1"/>
  <c r="H8" i="2"/>
  <c r="J8" i="2" s="1"/>
  <c r="V3" i="2"/>
  <c r="V4" i="2"/>
  <c r="Y4" i="2" s="1"/>
  <c r="T14" i="2"/>
  <c r="H7" i="2"/>
  <c r="J7" i="2" s="1"/>
  <c r="H6" i="2"/>
  <c r="J6" i="2" s="1"/>
  <c r="P31" i="2"/>
  <c r="V14" i="2" l="1"/>
  <c r="Y3" i="2"/>
  <c r="X10" i="2" s="1"/>
  <c r="X13" i="2" s="1"/>
  <c r="AJ8" i="1"/>
  <c r="AJ6" i="1"/>
  <c r="AJ5" i="1"/>
  <c r="AJ4" i="1"/>
  <c r="Z6" i="1"/>
  <c r="AI6" i="1" s="1"/>
  <c r="Z5" i="1"/>
  <c r="AI5" i="1" s="1"/>
  <c r="Z4" i="1"/>
  <c r="AB6" i="1"/>
  <c r="AB5" i="1"/>
  <c r="AB4" i="1"/>
  <c r="AI4" i="1" l="1"/>
  <c r="AE6" i="1"/>
  <c r="AE5" i="1"/>
  <c r="AE4" i="1"/>
  <c r="P30" i="2"/>
  <c r="T8" i="1"/>
  <c r="AI8" i="1" l="1"/>
  <c r="V10" i="1"/>
  <c r="V8" i="1"/>
  <c r="V4" i="1"/>
  <c r="P4" i="1"/>
  <c r="S4" i="1" s="1"/>
  <c r="V5" i="1"/>
  <c r="V6" i="1"/>
  <c r="S5" i="1"/>
  <c r="S6" i="1"/>
  <c r="T5" i="1"/>
  <c r="T6" i="1"/>
  <c r="T4" i="1"/>
  <c r="P6" i="1"/>
  <c r="P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30" authorId="0" shapeId="0" xr:uid="{A4F89132-7484-4CAC-B434-DB96C73C7023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50m地点は投石礁であったため、55m地点の調査結果を示した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I6" authorId="0" shapeId="0" xr:uid="{892AD11F-77EE-4242-B3D5-A090FC93E663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50m地点は投石礁であったため、55m地点の調査結果を示した</t>
        </r>
      </text>
    </comment>
  </commentList>
</comments>
</file>

<file path=xl/sharedStrings.xml><?xml version="1.0" encoding="utf-8"?>
<sst xmlns="http://schemas.openxmlformats.org/spreadsheetml/2006/main" count="74" uniqueCount="52">
  <si>
    <t>L3</t>
    <phoneticPr fontId="1"/>
  </si>
  <si>
    <t>L5</t>
    <phoneticPr fontId="1"/>
  </si>
  <si>
    <t>L6</t>
    <phoneticPr fontId="1"/>
  </si>
  <si>
    <t>基点からの距離[m]</t>
    <rPh sb="0" eb="2">
      <t>キテン</t>
    </rPh>
    <rPh sb="5" eb="7">
      <t>キョリ</t>
    </rPh>
    <phoneticPr fontId="1"/>
  </si>
  <si>
    <t>被度[%]</t>
    <rPh sb="0" eb="2">
      <t>ヒド</t>
    </rPh>
    <phoneticPr fontId="1"/>
  </si>
  <si>
    <t>平均被度</t>
    <rPh sb="0" eb="2">
      <t>ヘイキン</t>
    </rPh>
    <rPh sb="2" eb="4">
      <t>ヒド</t>
    </rPh>
    <phoneticPr fontId="1"/>
  </si>
  <si>
    <t>平均被度[%]</t>
    <rPh sb="0" eb="2">
      <t>ヘイキン</t>
    </rPh>
    <rPh sb="2" eb="4">
      <t>ヒド</t>
    </rPh>
    <phoneticPr fontId="1"/>
  </si>
  <si>
    <t>藻場面積[m2]</t>
    <rPh sb="0" eb="2">
      <t>モバ</t>
    </rPh>
    <rPh sb="2" eb="4">
      <t>メンセキ</t>
    </rPh>
    <phoneticPr fontId="1"/>
  </si>
  <si>
    <t>藻場面積[ha]</t>
    <rPh sb="0" eb="2">
      <t>モバ</t>
    </rPh>
    <rPh sb="2" eb="4">
      <t>メンセキ</t>
    </rPh>
    <phoneticPr fontId="1"/>
  </si>
  <si>
    <t>→</t>
    <phoneticPr fontId="1"/>
  </si>
  <si>
    <t>換算</t>
    <rPh sb="0" eb="2">
      <t>カンサン</t>
    </rPh>
    <phoneticPr fontId="1"/>
  </si>
  <si>
    <t>実勢面積[ha]</t>
    <rPh sb="0" eb="2">
      <t>ジッセイ</t>
    </rPh>
    <rPh sb="2" eb="4">
      <t>メンセキ</t>
    </rPh>
    <phoneticPr fontId="1"/>
  </si>
  <si>
    <t>計</t>
    <rPh sb="0" eb="1">
      <t>ケイ</t>
    </rPh>
    <phoneticPr fontId="1"/>
  </si>
  <si>
    <t>灰色塗りつぶしセルは、計算範囲外の調査点を示す。</t>
    <rPh sb="0" eb="2">
      <t>ハイイロ</t>
    </rPh>
    <rPh sb="2" eb="3">
      <t>ヌ</t>
    </rPh>
    <rPh sb="11" eb="13">
      <t>ケイサン</t>
    </rPh>
    <rPh sb="13" eb="15">
      <t>ハンイ</t>
    </rPh>
    <rPh sb="15" eb="16">
      <t>ガイ</t>
    </rPh>
    <rPh sb="17" eb="20">
      <t>チョウサテン</t>
    </rPh>
    <rPh sb="21" eb="22">
      <t>シメ</t>
    </rPh>
    <phoneticPr fontId="1"/>
  </si>
  <si>
    <t>t-CO2/year</t>
    <phoneticPr fontId="1"/>
  </si>
  <si>
    <t>吸収量</t>
    <rPh sb="0" eb="3">
      <t>キュウシュウリョウ</t>
    </rPh>
    <phoneticPr fontId="1"/>
  </si>
  <si>
    <t>A</t>
    <phoneticPr fontId="1"/>
  </si>
  <si>
    <t>B</t>
    <phoneticPr fontId="1"/>
  </si>
  <si>
    <t>C</t>
    <phoneticPr fontId="1"/>
  </si>
  <si>
    <t>1-含水比</t>
    <rPh sb="2" eb="5">
      <t>ガンスイヒ</t>
    </rPh>
    <phoneticPr fontId="1"/>
  </si>
  <si>
    <t>P/B</t>
    <phoneticPr fontId="1"/>
  </si>
  <si>
    <t>C含有率</t>
    <rPh sb="1" eb="4">
      <t>ガンユウリツ</t>
    </rPh>
    <phoneticPr fontId="1"/>
  </si>
  <si>
    <t>残存率①</t>
    <rPh sb="0" eb="3">
      <t>ザンゾンリツ</t>
    </rPh>
    <phoneticPr fontId="1"/>
  </si>
  <si>
    <t>残存率②</t>
    <rPh sb="0" eb="3">
      <t>ザンゾンリツ</t>
    </rPh>
    <phoneticPr fontId="1"/>
  </si>
  <si>
    <t>変換係数</t>
    <rPh sb="0" eb="4">
      <t>ヘンカンケイスウ</t>
    </rPh>
    <phoneticPr fontId="1"/>
  </si>
  <si>
    <t>CO2への換算係数</t>
    <rPh sb="5" eb="7">
      <t>カンザン</t>
    </rPh>
    <rPh sb="7" eb="9">
      <t>ケイスウ</t>
    </rPh>
    <phoneticPr fontId="1"/>
  </si>
  <si>
    <t>湿重量</t>
    <rPh sb="0" eb="3">
      <t>シツジュウリョウ</t>
    </rPh>
    <phoneticPr fontId="1"/>
  </si>
  <si>
    <t>面積</t>
    <rPh sb="0" eb="2">
      <t>メンセキ</t>
    </rPh>
    <phoneticPr fontId="1"/>
  </si>
  <si>
    <t>area-A</t>
    <phoneticPr fontId="1"/>
  </si>
  <si>
    <t>area-B</t>
    <phoneticPr fontId="1"/>
  </si>
  <si>
    <t>area-C</t>
    <phoneticPr fontId="1"/>
  </si>
  <si>
    <t>area-D</t>
    <phoneticPr fontId="1"/>
  </si>
  <si>
    <t>area-E</t>
    <phoneticPr fontId="1"/>
  </si>
  <si>
    <t>area-F</t>
    <phoneticPr fontId="1"/>
  </si>
  <si>
    <t>合計</t>
    <rPh sb="0" eb="2">
      <t>ゴウケイ</t>
    </rPh>
    <phoneticPr fontId="1"/>
  </si>
  <si>
    <t>エリア(旧）</t>
    <rPh sb="4" eb="5">
      <t>キュウ</t>
    </rPh>
    <phoneticPr fontId="1"/>
  </si>
  <si>
    <t>No.</t>
    <phoneticPr fontId="1"/>
  </si>
  <si>
    <t>実勢面積
（ha)</t>
    <rPh sb="0" eb="4">
      <t>ジッセイメンセキ</t>
    </rPh>
    <phoneticPr fontId="1"/>
  </si>
  <si>
    <t>平均被度
(%)</t>
    <rPh sb="0" eb="4">
      <t>ヘイキンヒド</t>
    </rPh>
    <phoneticPr fontId="1"/>
  </si>
  <si>
    <t>面積
(m2)</t>
    <rPh sb="0" eb="2">
      <t>メンセキ</t>
    </rPh>
    <phoneticPr fontId="1"/>
  </si>
  <si>
    <t>吸収係数
(t-CO2/ha/年)</t>
    <rPh sb="0" eb="4">
      <t>キュウシュウケイスウ</t>
    </rPh>
    <rPh sb="15" eb="16">
      <t>ネン</t>
    </rPh>
    <phoneticPr fontId="1"/>
  </si>
  <si>
    <t>CO2吸収量
(t-CO2/ha/年)</t>
    <rPh sb="3" eb="6">
      <t>キュウシュウリョウ</t>
    </rPh>
    <phoneticPr fontId="1"/>
  </si>
  <si>
    <t>式１ 吸収量</t>
    <rPh sb="0" eb="1">
      <t>シキ</t>
    </rPh>
    <rPh sb="3" eb="6">
      <t>キュウシュウリョウ</t>
    </rPh>
    <phoneticPr fontId="1"/>
  </si>
  <si>
    <t>t-CO2/年</t>
    <rPh sb="6" eb="7">
      <t>ネン</t>
    </rPh>
    <phoneticPr fontId="1"/>
  </si>
  <si>
    <t>補足資料：各エリアの被度の算定について</t>
    <rPh sb="0" eb="4">
      <t>ホソクシリョウ</t>
    </rPh>
    <rPh sb="5" eb="6">
      <t>カク</t>
    </rPh>
    <rPh sb="10" eb="12">
      <t>ヒド</t>
    </rPh>
    <rPh sb="13" eb="15">
      <t>サンテイ</t>
    </rPh>
    <phoneticPr fontId="1"/>
  </si>
  <si>
    <t>岸側</t>
    <rPh sb="0" eb="2">
      <t>キシガワ</t>
    </rPh>
    <phoneticPr fontId="1"/>
  </si>
  <si>
    <t>沖側</t>
    <rPh sb="0" eb="2">
      <t>オキガワ</t>
    </rPh>
    <phoneticPr fontId="1"/>
  </si>
  <si>
    <t>平均被度(%)</t>
    <rPh sb="0" eb="4">
      <t>ヘイキンヒド</t>
    </rPh>
    <phoneticPr fontId="1"/>
  </si>
  <si>
    <t>暮浜</t>
    <rPh sb="0" eb="2">
      <t>クレバマ</t>
    </rPh>
    <phoneticPr fontId="1"/>
  </si>
  <si>
    <t>黒砂</t>
    <rPh sb="0" eb="2">
      <t>クロスナ</t>
    </rPh>
    <phoneticPr fontId="1"/>
  </si>
  <si>
    <t>注：area-D及びEは被度5%未満</t>
    <rPh sb="0" eb="1">
      <t>チュウ</t>
    </rPh>
    <rPh sb="8" eb="9">
      <t>オヨ</t>
    </rPh>
    <rPh sb="12" eb="14">
      <t>ヒド</t>
    </rPh>
    <rPh sb="16" eb="18">
      <t>ミマン</t>
    </rPh>
    <phoneticPr fontId="1"/>
  </si>
  <si>
    <t>注：area-Fは、被度20%、20％、50%、100%の平均値</t>
    <rPh sb="0" eb="1">
      <t>チュウ</t>
    </rPh>
    <rPh sb="10" eb="12">
      <t>ヒド</t>
    </rPh>
    <rPh sb="29" eb="32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</si>
</sst>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"/>
    <numFmt numFmtId="178" formatCode="General&quot;m&quot;"/>
    <numFmt numFmtId="179" formatCode="#,##0.0000;[Red]\-#,##0.0000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38" fontId="5" fillId="0" borderId="0" xfId="0" applyNumberFormat="1" applyFont="1">
      <alignment vertical="center"/>
    </xf>
    <xf numFmtId="2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178" fontId="5" fillId="3" borderId="1" xfId="0" applyNumberFormat="1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38" fontId="5" fillId="0" borderId="1" xfId="1" applyFont="1" applyFill="1" applyBorder="1">
      <alignment vertical="center"/>
    </xf>
    <xf numFmtId="179" fontId="5" fillId="0" borderId="0" xfId="0" applyNumberFormat="1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8" fontId="5" fillId="0" borderId="0" xfId="0" applyNumberFormat="1" applyFont="1" applyBorder="1">
      <alignment vertical="center"/>
    </xf>
    <xf numFmtId="0" fontId="6" fillId="0" borderId="0" xfId="0" applyFont="1" applyBorder="1">
      <alignment vertical="center"/>
    </xf>
    <xf numFmtId="176" fontId="5" fillId="5" borderId="0" xfId="0" applyNumberFormat="1" applyFont="1" applyFill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B7E42-0D70-4357-BE00-0197A98E9C7C}">
  <dimension ref="A1:AA39"/>
  <sheetViews>
    <sheetView showGridLines="0" tabSelected="1" zoomScale="80" zoomScaleNormal="80" zoomScaleSheetLayoutView="80" workbookViewId="0">
      <selection activeCell="T28" sqref="T28"/>
    </sheetView>
  </sheetViews>
  <sheetFormatPr defaultColWidth="8.625" defaultRowHeight="13.5"/>
  <cols>
    <col min="1" max="1" width="8.625" style="4"/>
    <col min="2" max="2" width="0" style="4" hidden="1" customWidth="1"/>
    <col min="3" max="3" width="8.75" style="4" hidden="1" customWidth="1"/>
    <col min="4" max="4" width="8.625" style="4"/>
    <col min="5" max="5" width="12.375" style="4" bestFit="1" customWidth="1"/>
    <col min="6" max="6" width="13.375" style="4" bestFit="1" customWidth="1"/>
    <col min="7" max="8" width="8.625" style="4"/>
    <col min="9" max="9" width="13.125" style="4" customWidth="1"/>
    <col min="10" max="10" width="13.375" style="4" bestFit="1" customWidth="1"/>
    <col min="11" max="14" width="8.625" style="4"/>
    <col min="15" max="15" width="5.125" style="4" hidden="1" customWidth="1"/>
    <col min="16" max="16" width="13.875" style="4" customWidth="1"/>
    <col min="17" max="17" width="16.25" style="4" customWidth="1"/>
    <col min="18" max="18" width="2.875" style="4" customWidth="1"/>
    <col min="19" max="19" width="8.625" style="4"/>
    <col min="20" max="20" width="10.75" style="4" bestFit="1" customWidth="1"/>
    <col min="21" max="21" width="11.875" style="4" bestFit="1" customWidth="1"/>
    <col min="22" max="22" width="13.875" style="4" bestFit="1" customWidth="1"/>
    <col min="23" max="23" width="15.625" style="4" customWidth="1"/>
    <col min="24" max="24" width="14.875" style="4" bestFit="1" customWidth="1"/>
    <col min="25" max="25" width="11.25" style="4" customWidth="1"/>
    <col min="26" max="26" width="3.375" style="4" customWidth="1"/>
    <col min="27" max="16384" width="8.625" style="4"/>
  </cols>
  <sheetData>
    <row r="1" spans="1:25">
      <c r="A1" s="4" t="s">
        <v>44</v>
      </c>
    </row>
    <row r="2" spans="1:25" ht="34.5">
      <c r="D2" s="17"/>
      <c r="E2" s="21" t="s">
        <v>47</v>
      </c>
      <c r="F2" s="21" t="s">
        <v>7</v>
      </c>
      <c r="H2" s="20" t="s">
        <v>5</v>
      </c>
      <c r="I2" s="20" t="s">
        <v>8</v>
      </c>
      <c r="J2" s="20" t="s">
        <v>11</v>
      </c>
      <c r="S2" s="6" t="s">
        <v>36</v>
      </c>
      <c r="T2" s="7" t="s">
        <v>39</v>
      </c>
      <c r="U2" s="14" t="s">
        <v>38</v>
      </c>
      <c r="V2" s="14" t="s">
        <v>37</v>
      </c>
      <c r="W2" s="14" t="s">
        <v>40</v>
      </c>
      <c r="X2" s="40" t="s">
        <v>41</v>
      </c>
      <c r="Y2" s="41"/>
    </row>
    <row r="3" spans="1:25" ht="17.25">
      <c r="A3" s="4" t="s">
        <v>49</v>
      </c>
      <c r="D3" s="17" t="s">
        <v>28</v>
      </c>
      <c r="E3" s="11">
        <f>M30</f>
        <v>20</v>
      </c>
      <c r="F3" s="17">
        <v>456</v>
      </c>
      <c r="H3" s="17">
        <f>E3/100</f>
        <v>0.2</v>
      </c>
      <c r="I3" s="22">
        <f>F3/10000</f>
        <v>4.5600000000000002E-2</v>
      </c>
      <c r="J3" s="22">
        <f t="shared" ref="J3:J8" si="0">H3*I3</f>
        <v>9.1200000000000014E-3</v>
      </c>
      <c r="S3" s="6" t="str">
        <f t="shared" ref="S3:S8" si="1">D3</f>
        <v>area-A</v>
      </c>
      <c r="T3" s="8">
        <f t="shared" ref="T3:T8" si="2">F3</f>
        <v>456</v>
      </c>
      <c r="U3" s="11">
        <f t="shared" ref="U3:U8" si="3">E3</f>
        <v>20</v>
      </c>
      <c r="V3" s="12">
        <f>ROUND(T3*U3/1000000,4)</f>
        <v>9.1000000000000004E-3</v>
      </c>
      <c r="W3" s="13">
        <v>4.2</v>
      </c>
      <c r="X3" s="15"/>
      <c r="Y3" s="16">
        <f>ROUND(V3*W3,2)</f>
        <v>0.04</v>
      </c>
    </row>
    <row r="4" spans="1:25" ht="17.25">
      <c r="A4" s="4" t="s">
        <v>49</v>
      </c>
      <c r="D4" s="17" t="s">
        <v>29</v>
      </c>
      <c r="E4" s="11">
        <f>ROUND(AVERAGE(G30:L30,F31:L31),2)</f>
        <v>43.85</v>
      </c>
      <c r="F4" s="17">
        <v>4243</v>
      </c>
      <c r="H4" s="17">
        <f t="shared" ref="H4:H8" si="4">E4/100</f>
        <v>0.4385</v>
      </c>
      <c r="I4" s="22">
        <f t="shared" ref="I4:I8" si="5">F4/10000</f>
        <v>0.42430000000000001</v>
      </c>
      <c r="J4" s="22">
        <f t="shared" si="0"/>
        <v>0.18605555000000001</v>
      </c>
      <c r="S4" s="6" t="str">
        <f t="shared" si="1"/>
        <v>area-B</v>
      </c>
      <c r="T4" s="8">
        <f t="shared" si="2"/>
        <v>4243</v>
      </c>
      <c r="U4" s="11">
        <f t="shared" si="3"/>
        <v>43.85</v>
      </c>
      <c r="V4" s="12">
        <f t="shared" ref="V4:V8" si="6">ROUND(T4*U4/1000000,4)</f>
        <v>0.18609999999999999</v>
      </c>
      <c r="W4" s="13">
        <v>4.2</v>
      </c>
      <c r="X4" s="15"/>
      <c r="Y4" s="16">
        <f t="shared" ref="Y4:Y8" si="7">ROUND(V4*W4,2)</f>
        <v>0.78</v>
      </c>
    </row>
    <row r="5" spans="1:25" ht="17.25">
      <c r="A5" s="4" t="s">
        <v>49</v>
      </c>
      <c r="D5" s="17" t="s">
        <v>30</v>
      </c>
      <c r="E5" s="11">
        <f>ROUND(AVERAGE(E31,F32:L32),2)</f>
        <v>4.0599999999999996</v>
      </c>
      <c r="F5" s="17">
        <v>3920</v>
      </c>
      <c r="H5" s="17">
        <f t="shared" si="4"/>
        <v>4.0599999999999997E-2</v>
      </c>
      <c r="I5" s="22">
        <f t="shared" si="5"/>
        <v>0.39200000000000002</v>
      </c>
      <c r="J5" s="22">
        <f t="shared" si="0"/>
        <v>1.5915200000000001E-2</v>
      </c>
      <c r="S5" s="6" t="str">
        <f t="shared" si="1"/>
        <v>area-C</v>
      </c>
      <c r="T5" s="8">
        <f t="shared" si="2"/>
        <v>3920</v>
      </c>
      <c r="U5" s="11">
        <f t="shared" si="3"/>
        <v>4.0599999999999996</v>
      </c>
      <c r="V5" s="12">
        <f t="shared" si="6"/>
        <v>1.5900000000000001E-2</v>
      </c>
      <c r="W5" s="13">
        <v>4.2</v>
      </c>
      <c r="X5" s="15"/>
      <c r="Y5" s="16">
        <f t="shared" si="7"/>
        <v>7.0000000000000007E-2</v>
      </c>
    </row>
    <row r="6" spans="1:25" ht="17.25">
      <c r="A6" s="4" t="s">
        <v>49</v>
      </c>
      <c r="D6" s="17" t="s">
        <v>31</v>
      </c>
      <c r="E6" s="11">
        <v>2.5</v>
      </c>
      <c r="F6" s="17">
        <v>1787</v>
      </c>
      <c r="H6" s="17">
        <f t="shared" si="4"/>
        <v>2.5000000000000001E-2</v>
      </c>
      <c r="I6" s="22">
        <f t="shared" si="5"/>
        <v>0.1787</v>
      </c>
      <c r="J6" s="22">
        <f t="shared" si="0"/>
        <v>4.4675000000000001E-3</v>
      </c>
      <c r="S6" s="6" t="str">
        <f t="shared" si="1"/>
        <v>area-D</v>
      </c>
      <c r="T6" s="8">
        <f t="shared" si="2"/>
        <v>1787</v>
      </c>
      <c r="U6" s="11">
        <f t="shared" si="3"/>
        <v>2.5</v>
      </c>
      <c r="V6" s="12">
        <f t="shared" si="6"/>
        <v>4.4999999999999997E-3</v>
      </c>
      <c r="W6" s="13">
        <v>4.2</v>
      </c>
      <c r="X6" s="15"/>
      <c r="Y6" s="16">
        <f t="shared" si="7"/>
        <v>0.02</v>
      </c>
    </row>
    <row r="7" spans="1:25" ht="17.25">
      <c r="A7" s="4" t="s">
        <v>49</v>
      </c>
      <c r="D7" s="17" t="s">
        <v>32</v>
      </c>
      <c r="E7" s="11">
        <v>2.5</v>
      </c>
      <c r="F7" s="17">
        <v>2540</v>
      </c>
      <c r="H7" s="17">
        <f t="shared" si="4"/>
        <v>2.5000000000000001E-2</v>
      </c>
      <c r="I7" s="22">
        <f t="shared" si="5"/>
        <v>0.254</v>
      </c>
      <c r="J7" s="22">
        <f t="shared" si="0"/>
        <v>6.3500000000000006E-3</v>
      </c>
      <c r="S7" s="6" t="str">
        <f t="shared" si="1"/>
        <v>area-E</v>
      </c>
      <c r="T7" s="8">
        <f t="shared" si="2"/>
        <v>2540</v>
      </c>
      <c r="U7" s="11">
        <f t="shared" si="3"/>
        <v>2.5</v>
      </c>
      <c r="V7" s="12">
        <f t="shared" si="6"/>
        <v>6.4000000000000003E-3</v>
      </c>
      <c r="W7" s="13">
        <v>4.2</v>
      </c>
      <c r="X7" s="15"/>
      <c r="Y7" s="16">
        <f t="shared" si="7"/>
        <v>0.03</v>
      </c>
    </row>
    <row r="8" spans="1:25" ht="17.25">
      <c r="A8" s="4" t="s">
        <v>48</v>
      </c>
      <c r="D8" s="17" t="s">
        <v>33</v>
      </c>
      <c r="E8" s="11">
        <f>(20+20+50+100)/4</f>
        <v>47.5</v>
      </c>
      <c r="F8" s="23">
        <v>362</v>
      </c>
      <c r="H8" s="17">
        <f t="shared" si="4"/>
        <v>0.47499999999999998</v>
      </c>
      <c r="I8" s="22">
        <f t="shared" si="5"/>
        <v>3.6200000000000003E-2</v>
      </c>
      <c r="J8" s="22">
        <f t="shared" si="0"/>
        <v>1.7195000000000002E-2</v>
      </c>
      <c r="S8" s="6" t="str">
        <f t="shared" si="1"/>
        <v>area-F</v>
      </c>
      <c r="T8" s="8">
        <f t="shared" si="2"/>
        <v>362</v>
      </c>
      <c r="U8" s="11">
        <f t="shared" si="3"/>
        <v>47.5</v>
      </c>
      <c r="V8" s="12">
        <f t="shared" si="6"/>
        <v>1.72E-2</v>
      </c>
      <c r="W8" s="13">
        <v>4.2</v>
      </c>
      <c r="X8" s="15"/>
      <c r="Y8" s="16">
        <f t="shared" si="7"/>
        <v>7.0000000000000007E-2</v>
      </c>
    </row>
    <row r="10" spans="1:25" ht="17.25">
      <c r="T10" s="10"/>
      <c r="W10" s="9" t="s">
        <v>42</v>
      </c>
      <c r="X10" s="9">
        <f>SUM(Y3:Y8)</f>
        <v>1.0100000000000002</v>
      </c>
      <c r="Y10" s="9" t="s">
        <v>43</v>
      </c>
    </row>
    <row r="13" spans="1:25">
      <c r="X13" s="4">
        <f>X10-0.02</f>
        <v>0.99000000000000021</v>
      </c>
    </row>
    <row r="14" spans="1:25">
      <c r="S14" s="4" t="s">
        <v>34</v>
      </c>
      <c r="T14" s="24">
        <f>SUM(T3:T8)/10000</f>
        <v>1.3308</v>
      </c>
      <c r="V14" s="36">
        <f>SUM(V3:V8)</f>
        <v>0.23919999999999997</v>
      </c>
    </row>
    <row r="26" spans="1:27"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>
      <c r="D27" s="4" t="s">
        <v>45</v>
      </c>
      <c r="N27" s="4" t="s">
        <v>46</v>
      </c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>
      <c r="D28" s="37" t="s">
        <v>3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ht="44.45" customHeight="1">
      <c r="B29" s="4" t="s">
        <v>35</v>
      </c>
      <c r="C29" s="4" t="s">
        <v>4</v>
      </c>
      <c r="D29" s="19">
        <v>0</v>
      </c>
      <c r="E29" s="19">
        <v>10</v>
      </c>
      <c r="F29" s="19">
        <v>20</v>
      </c>
      <c r="G29" s="19">
        <v>30</v>
      </c>
      <c r="H29" s="19">
        <v>40</v>
      </c>
      <c r="I29" s="19">
        <v>50</v>
      </c>
      <c r="J29" s="19">
        <v>60</v>
      </c>
      <c r="K29" s="19">
        <v>70</v>
      </c>
      <c r="L29" s="19">
        <v>80</v>
      </c>
      <c r="M29" s="19">
        <v>90</v>
      </c>
      <c r="N29" s="19">
        <v>100</v>
      </c>
      <c r="P29" s="21" t="s">
        <v>6</v>
      </c>
      <c r="R29" s="25"/>
      <c r="S29" s="26"/>
      <c r="T29" s="27"/>
      <c r="U29" s="28"/>
      <c r="V29" s="28"/>
      <c r="W29" s="28"/>
      <c r="X29" s="38"/>
      <c r="Y29" s="39"/>
      <c r="Z29" s="25"/>
      <c r="AA29" s="25"/>
    </row>
    <row r="30" spans="1:27" ht="17.25">
      <c r="A30" s="17" t="s">
        <v>28</v>
      </c>
      <c r="B30" s="17" t="s">
        <v>18</v>
      </c>
      <c r="C30" s="17" t="s">
        <v>2</v>
      </c>
      <c r="D30" s="18">
        <v>0</v>
      </c>
      <c r="E30" s="18">
        <v>0</v>
      </c>
      <c r="F30" s="18">
        <v>0</v>
      </c>
      <c r="G30" s="17">
        <v>10</v>
      </c>
      <c r="H30" s="17">
        <v>90</v>
      </c>
      <c r="I30" s="17">
        <v>90</v>
      </c>
      <c r="J30" s="17">
        <v>60</v>
      </c>
      <c r="K30" s="17">
        <v>25</v>
      </c>
      <c r="L30" s="17">
        <v>25</v>
      </c>
      <c r="M30" s="17">
        <v>20</v>
      </c>
      <c r="N30" s="18">
        <v>0</v>
      </c>
      <c r="P30" s="11">
        <f>AVERAGE(G30:M30)</f>
        <v>45.714285714285715</v>
      </c>
      <c r="R30" s="25"/>
      <c r="S30" s="26"/>
      <c r="T30" s="29"/>
      <c r="U30" s="30"/>
      <c r="V30" s="31"/>
      <c r="W30" s="32"/>
      <c r="X30" s="32"/>
      <c r="Y30" s="33"/>
      <c r="Z30" s="25"/>
      <c r="AA30" s="25"/>
    </row>
    <row r="31" spans="1:27" ht="17.25">
      <c r="A31" s="17" t="s">
        <v>29</v>
      </c>
      <c r="B31" s="17" t="s">
        <v>17</v>
      </c>
      <c r="C31" s="17" t="s">
        <v>1</v>
      </c>
      <c r="D31" s="18">
        <v>0</v>
      </c>
      <c r="E31" s="17">
        <v>20</v>
      </c>
      <c r="F31" s="17">
        <v>30</v>
      </c>
      <c r="G31" s="17">
        <v>50</v>
      </c>
      <c r="H31" s="17">
        <v>40</v>
      </c>
      <c r="I31" s="17">
        <v>50</v>
      </c>
      <c r="J31" s="17">
        <v>25</v>
      </c>
      <c r="K31" s="17">
        <v>25</v>
      </c>
      <c r="L31" s="17">
        <v>50</v>
      </c>
      <c r="M31" s="18">
        <v>0</v>
      </c>
      <c r="N31" s="18">
        <v>2.5</v>
      </c>
      <c r="P31" s="11">
        <f>AVERAGE(E31:L31)</f>
        <v>36.25</v>
      </c>
      <c r="R31" s="25"/>
      <c r="S31" s="26"/>
      <c r="T31" s="29"/>
      <c r="U31" s="30"/>
      <c r="V31" s="33"/>
      <c r="W31" s="32"/>
      <c r="X31" s="32"/>
      <c r="Y31" s="33"/>
      <c r="Z31" s="25"/>
      <c r="AA31" s="25"/>
    </row>
    <row r="32" spans="1:27" ht="17.25">
      <c r="A32" s="17" t="s">
        <v>30</v>
      </c>
      <c r="B32" s="17" t="s">
        <v>16</v>
      </c>
      <c r="C32" s="17" t="s">
        <v>0</v>
      </c>
      <c r="D32" s="18">
        <v>0</v>
      </c>
      <c r="E32" s="18">
        <v>0</v>
      </c>
      <c r="F32" s="17">
        <v>5</v>
      </c>
      <c r="G32" s="17">
        <v>0</v>
      </c>
      <c r="H32" s="17">
        <v>0</v>
      </c>
      <c r="I32" s="17">
        <v>0</v>
      </c>
      <c r="J32" s="17">
        <v>5</v>
      </c>
      <c r="K32" s="17">
        <v>2.5</v>
      </c>
      <c r="L32" s="18">
        <v>0</v>
      </c>
      <c r="M32" s="18">
        <v>0</v>
      </c>
      <c r="N32" s="18">
        <v>0</v>
      </c>
      <c r="P32" s="11">
        <f>AVERAGE(F32:K32)</f>
        <v>2.0833333333333335</v>
      </c>
      <c r="R32" s="25"/>
      <c r="S32" s="26"/>
      <c r="T32" s="29"/>
      <c r="U32" s="30"/>
      <c r="V32" s="33"/>
      <c r="W32" s="32"/>
      <c r="X32" s="32"/>
      <c r="Y32" s="33"/>
      <c r="Z32" s="25"/>
      <c r="AA32" s="25"/>
    </row>
    <row r="33" spans="1:27" ht="17.25">
      <c r="A33" s="17" t="s">
        <v>31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P33" s="11">
        <v>2.5</v>
      </c>
      <c r="R33" s="25"/>
      <c r="S33" s="26"/>
      <c r="T33" s="29"/>
      <c r="U33" s="30"/>
      <c r="V33" s="33"/>
      <c r="W33" s="32"/>
      <c r="X33" s="32"/>
      <c r="Y33" s="33"/>
      <c r="Z33" s="25"/>
      <c r="AA33" s="25"/>
    </row>
    <row r="34" spans="1:27" ht="17.25">
      <c r="A34" s="17" t="s">
        <v>32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P34" s="11">
        <v>2.5</v>
      </c>
      <c r="R34" s="25"/>
      <c r="S34" s="26"/>
      <c r="T34" s="29"/>
      <c r="U34" s="30"/>
      <c r="V34" s="33"/>
      <c r="W34" s="32"/>
      <c r="X34" s="32"/>
      <c r="Y34" s="33"/>
      <c r="Z34" s="25"/>
      <c r="AA34" s="25"/>
    </row>
    <row r="35" spans="1:27" ht="17.25">
      <c r="A35" s="17" t="s">
        <v>33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P35" s="11">
        <f>(20+20+50+100)/4</f>
        <v>47.5</v>
      </c>
      <c r="R35" s="25"/>
      <c r="S35" s="26"/>
      <c r="T35" s="29"/>
      <c r="U35" s="30"/>
      <c r="V35" s="33"/>
      <c r="W35" s="32"/>
      <c r="X35" s="32"/>
      <c r="Y35" s="33"/>
      <c r="Z35" s="25"/>
      <c r="AA35" s="25"/>
    </row>
    <row r="36" spans="1:27"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27" ht="17.25">
      <c r="A37" s="4" t="s">
        <v>50</v>
      </c>
      <c r="R37" s="25"/>
      <c r="S37" s="25"/>
      <c r="T37" s="34"/>
      <c r="U37" s="25"/>
      <c r="V37" s="25"/>
      <c r="W37" s="35"/>
      <c r="X37" s="35"/>
      <c r="Y37" s="35"/>
      <c r="Z37" s="25"/>
      <c r="AA37" s="25"/>
    </row>
    <row r="38" spans="1:27">
      <c r="A38" s="4" t="s">
        <v>51</v>
      </c>
    </row>
    <row r="39" spans="1:27">
      <c r="A39" s="5"/>
      <c r="B39" s="4" t="s">
        <v>13</v>
      </c>
    </row>
  </sheetData>
  <mergeCells count="3">
    <mergeCell ref="D28:N28"/>
    <mergeCell ref="X29:Y29"/>
    <mergeCell ref="X2:Y2"/>
  </mergeCells>
  <phoneticPr fontId="1"/>
  <pageMargins left="0.70866141732283472" right="0.70866141732283472" top="0.74803149606299213" bottom="0.74803149606299213" header="0.31496062992125984" footer="0.31496062992125984"/>
  <pageSetup paperSize="9" scale="6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FE282-C868-4DE4-8684-716F77F2316C}">
  <dimension ref="C2:AJ10"/>
  <sheetViews>
    <sheetView topLeftCell="G1" zoomScale="80" zoomScaleNormal="80" workbookViewId="0">
      <selection activeCell="P30" sqref="P30"/>
    </sheetView>
  </sheetViews>
  <sheetFormatPr defaultRowHeight="18.75"/>
  <cols>
    <col min="3" max="3" width="22.625" customWidth="1"/>
    <col min="16" max="16" width="11.625" customWidth="1"/>
    <col min="17" max="17" width="13.75" customWidth="1"/>
    <col min="19" max="19" width="13.25" customWidth="1"/>
    <col min="20" max="20" width="13.75" customWidth="1"/>
    <col min="22" max="22" width="12.125" customWidth="1"/>
  </cols>
  <sheetData>
    <row r="2" spans="3:36">
      <c r="C2" t="s">
        <v>4</v>
      </c>
      <c r="R2" t="s">
        <v>10</v>
      </c>
    </row>
    <row r="3" spans="3:36">
      <c r="C3" t="s">
        <v>3</v>
      </c>
      <c r="D3" s="2">
        <v>0</v>
      </c>
      <c r="E3" s="2">
        <v>10</v>
      </c>
      <c r="F3" s="2">
        <v>20</v>
      </c>
      <c r="G3" s="2">
        <v>30</v>
      </c>
      <c r="H3" s="2">
        <v>40</v>
      </c>
      <c r="I3" s="2">
        <v>50</v>
      </c>
      <c r="J3" s="2">
        <v>60</v>
      </c>
      <c r="K3" s="2">
        <v>70</v>
      </c>
      <c r="L3" s="2">
        <v>80</v>
      </c>
      <c r="M3" s="2">
        <v>90</v>
      </c>
      <c r="N3" s="2">
        <v>100</v>
      </c>
      <c r="P3" s="2" t="s">
        <v>6</v>
      </c>
      <c r="Q3" s="2" t="s">
        <v>7</v>
      </c>
      <c r="R3" t="s">
        <v>9</v>
      </c>
      <c r="S3" s="2" t="s">
        <v>5</v>
      </c>
      <c r="T3" s="2" t="s">
        <v>8</v>
      </c>
      <c r="V3" s="2" t="s">
        <v>11</v>
      </c>
      <c r="Z3" t="s">
        <v>27</v>
      </c>
      <c r="AA3" t="s">
        <v>26</v>
      </c>
      <c r="AB3" t="s">
        <v>19</v>
      </c>
      <c r="AC3" t="s">
        <v>20</v>
      </c>
      <c r="AD3" t="s">
        <v>21</v>
      </c>
      <c r="AE3" t="s">
        <v>25</v>
      </c>
      <c r="AF3" t="s">
        <v>22</v>
      </c>
      <c r="AG3" t="s">
        <v>23</v>
      </c>
      <c r="AH3" t="s">
        <v>24</v>
      </c>
    </row>
    <row r="4" spans="3:36">
      <c r="C4" t="s">
        <v>0</v>
      </c>
      <c r="D4" s="1">
        <v>0</v>
      </c>
      <c r="E4">
        <v>0</v>
      </c>
      <c r="F4">
        <v>5</v>
      </c>
      <c r="G4">
        <v>0</v>
      </c>
      <c r="H4">
        <v>0</v>
      </c>
      <c r="I4">
        <v>0</v>
      </c>
      <c r="J4">
        <v>5</v>
      </c>
      <c r="K4">
        <v>2.5</v>
      </c>
      <c r="L4" s="1">
        <v>0</v>
      </c>
      <c r="M4" s="1">
        <v>0</v>
      </c>
      <c r="N4" s="1">
        <v>0</v>
      </c>
      <c r="P4">
        <f>AVERAGE(E4:K4)</f>
        <v>1.7857142857142858</v>
      </c>
      <c r="Q4">
        <v>3621</v>
      </c>
      <c r="S4">
        <f>P4/100</f>
        <v>1.785714285714286E-2</v>
      </c>
      <c r="T4">
        <f>Q4/10000</f>
        <v>0.36209999999999998</v>
      </c>
      <c r="V4">
        <f>S4*T4</f>
        <v>6.4660714285714287E-3</v>
      </c>
      <c r="Z4">
        <f>Q4</f>
        <v>3621</v>
      </c>
      <c r="AA4">
        <v>0.08</v>
      </c>
      <c r="AB4">
        <f>1-0.13</f>
        <v>0.87</v>
      </c>
      <c r="AC4">
        <v>1.3</v>
      </c>
      <c r="AD4">
        <v>0.33</v>
      </c>
      <c r="AE4">
        <f>44/12</f>
        <v>3.6666666666666665</v>
      </c>
      <c r="AF4">
        <v>4.7199999999999999E-2</v>
      </c>
      <c r="AG4">
        <v>5.28E-2</v>
      </c>
      <c r="AH4">
        <v>1.5</v>
      </c>
      <c r="AI4">
        <f>Z4*AA4*AB4*AC4*AD4*AE4*(AF4+AG4)*AH4</f>
        <v>59.464496520000012</v>
      </c>
      <c r="AJ4">
        <f>AI4/1000</f>
        <v>5.9464496520000014E-2</v>
      </c>
    </row>
    <row r="5" spans="3:36">
      <c r="C5" t="s">
        <v>1</v>
      </c>
      <c r="D5" s="1">
        <v>0</v>
      </c>
      <c r="E5">
        <v>20</v>
      </c>
      <c r="F5">
        <v>30</v>
      </c>
      <c r="G5">
        <v>50</v>
      </c>
      <c r="H5">
        <v>40</v>
      </c>
      <c r="I5">
        <v>50</v>
      </c>
      <c r="J5">
        <v>25</v>
      </c>
      <c r="K5">
        <v>25</v>
      </c>
      <c r="L5">
        <v>50</v>
      </c>
      <c r="M5" s="1">
        <v>0</v>
      </c>
      <c r="N5" s="1">
        <v>2.5</v>
      </c>
      <c r="P5">
        <f>AVERAGE(E5:L5)</f>
        <v>36.25</v>
      </c>
      <c r="Q5">
        <v>3216</v>
      </c>
      <c r="S5">
        <f t="shared" ref="S5:S6" si="0">P5/100</f>
        <v>0.36249999999999999</v>
      </c>
      <c r="T5">
        <f t="shared" ref="T5:T6" si="1">Q5/10000</f>
        <v>0.3216</v>
      </c>
      <c r="V5">
        <f t="shared" ref="V5:V6" si="2">S5*T5</f>
        <v>0.11657999999999999</v>
      </c>
      <c r="Z5">
        <f>Q5</f>
        <v>3216</v>
      </c>
      <c r="AA5">
        <v>0.56000000000000005</v>
      </c>
      <c r="AB5">
        <f>1-0.13</f>
        <v>0.87</v>
      </c>
      <c r="AC5">
        <v>1.3</v>
      </c>
      <c r="AD5">
        <v>0.33</v>
      </c>
      <c r="AE5">
        <f t="shared" ref="AE5:AE6" si="3">44/12</f>
        <v>3.6666666666666665</v>
      </c>
      <c r="AF5">
        <v>4.7199999999999999E-2</v>
      </c>
      <c r="AG5">
        <v>5.28E-2</v>
      </c>
      <c r="AH5">
        <v>1.5</v>
      </c>
      <c r="AI5">
        <f>Z5*AA5*AB5*AC5*AD5*AE5*(AF5+AG5)*AH5</f>
        <v>369.69476544000008</v>
      </c>
      <c r="AJ5">
        <f>AI5/1000</f>
        <v>0.36969476544000007</v>
      </c>
    </row>
    <row r="6" spans="3:36">
      <c r="C6" t="s">
        <v>2</v>
      </c>
      <c r="D6" s="1">
        <v>0</v>
      </c>
      <c r="E6" s="1">
        <v>0</v>
      </c>
      <c r="F6" s="1">
        <v>0</v>
      </c>
      <c r="G6">
        <v>10</v>
      </c>
      <c r="H6">
        <v>90</v>
      </c>
      <c r="I6">
        <v>90</v>
      </c>
      <c r="J6">
        <v>60</v>
      </c>
      <c r="K6">
        <v>25</v>
      </c>
      <c r="L6">
        <v>25</v>
      </c>
      <c r="M6">
        <v>20</v>
      </c>
      <c r="N6" s="1">
        <v>0</v>
      </c>
      <c r="P6">
        <f>AVERAGE(G6:M6)</f>
        <v>45.714285714285715</v>
      </c>
      <c r="Q6">
        <v>1616</v>
      </c>
      <c r="S6">
        <f t="shared" si="0"/>
        <v>0.45714285714285713</v>
      </c>
      <c r="T6">
        <f t="shared" si="1"/>
        <v>0.16159999999999999</v>
      </c>
      <c r="V6">
        <f t="shared" si="2"/>
        <v>7.3874285714285712E-2</v>
      </c>
      <c r="Z6">
        <f>Q6</f>
        <v>1616</v>
      </c>
      <c r="AA6">
        <v>0.56000000000000005</v>
      </c>
      <c r="AB6">
        <f>1-0.13</f>
        <v>0.87</v>
      </c>
      <c r="AC6">
        <v>1.3</v>
      </c>
      <c r="AD6">
        <v>0.33</v>
      </c>
      <c r="AE6">
        <f t="shared" si="3"/>
        <v>3.6666666666666665</v>
      </c>
      <c r="AF6">
        <v>4.7199999999999999E-2</v>
      </c>
      <c r="AG6">
        <v>5.28E-2</v>
      </c>
      <c r="AH6">
        <v>1.5</v>
      </c>
      <c r="AI6">
        <f>Z6*AA6*AB6*AC6*AD6*AE6*(AF6+AG6)*AH6</f>
        <v>185.76702144000001</v>
      </c>
      <c r="AJ6">
        <f>AI6/1000</f>
        <v>0.18576702144000001</v>
      </c>
    </row>
    <row r="8" spans="3:36">
      <c r="D8" t="s">
        <v>13</v>
      </c>
      <c r="S8" t="s">
        <v>12</v>
      </c>
      <c r="T8">
        <f>SUM(T4:T6)</f>
        <v>0.84529999999999994</v>
      </c>
      <c r="U8" t="s">
        <v>12</v>
      </c>
      <c r="V8">
        <f>SUM(V4:V6)</f>
        <v>0.19692035714285713</v>
      </c>
      <c r="AI8">
        <f>SUM(AI4:AI6)</f>
        <v>614.9262834000001</v>
      </c>
      <c r="AJ8">
        <f>SUM(AJ4:AJ6)</f>
        <v>0.61492628340000011</v>
      </c>
    </row>
    <row r="10" spans="3:36">
      <c r="U10" t="s">
        <v>15</v>
      </c>
      <c r="V10" s="3">
        <f>V8*4.2</f>
        <v>0.82706550000000001</v>
      </c>
      <c r="W10" t="s">
        <v>14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修正版_3分割</vt:lpstr>
      <vt:lpstr>3分割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2023-07-14T07:43:47Z</dcterms:created>
  <dcterms:modified xsi:type="dcterms:W3CDTF">2023-10-24T09:39:58Z</dcterms:modified>
</cp:coreProperties>
</file>